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autoCompressPictures="0" defaultThemeVersion="124226"/>
  <mc:AlternateContent xmlns:mc="http://schemas.openxmlformats.org/markup-compatibility/2006">
    <mc:Choice Requires="x15">
      <x15ac:absPath xmlns:x15ac="http://schemas.microsoft.com/office/spreadsheetml/2010/11/ac" url="/Users/moniquemurindahabi/Desktop/RBM/NFM4 gap analysis tools/For next week/"/>
    </mc:Choice>
  </mc:AlternateContent>
  <xr:revisionPtr revIDLastSave="0" documentId="13_ncr:1_{A4E51ADC-1667-894E-B6A0-AA63AD327A14}" xr6:coauthVersionLast="47" xr6:coauthVersionMax="47" xr10:uidLastSave="{00000000-0000-0000-0000-000000000000}"/>
  <bookViews>
    <workbookView xWindow="0" yWindow="0" windowWidth="25600" windowHeight="16000" tabRatio="707" activeTab="1" xr2:uid="{00000000-000D-0000-FFFF-FFFF00000000}"/>
  </bookViews>
  <sheets>
    <sheet name="vue d'ensemble - financement" sheetId="10" r:id="rId1"/>
    <sheet name="MII" sheetId="15" r:id="rId2"/>
    <sheet name="PID" sheetId="3" r:id="rId3"/>
    <sheet name="CPS" sheetId="12" r:id="rId4"/>
    <sheet name="TPI" sheetId="6" r:id="rId5"/>
    <sheet name="CTA" sheetId="37" r:id="rId6"/>
    <sheet name="Diagnostics" sheetId="36" r:id="rId7"/>
    <sheet name="Paludisme sévère - artésunate" sheetId="13" r:id="rId8"/>
    <sheet name="Gestion des programmes" sheetId="7" r:id="rId9"/>
    <sheet name="Plaidoyer, CSC" sheetId="8" r:id="rId10"/>
    <sheet name="S&amp;E" sheetId="5" r:id="rId11"/>
    <sheet name="FM – ASC" sheetId="38" r:id="rId12"/>
    <sheet name="FM produits de base iCCM hors a" sheetId="40" r:id="rId13"/>
  </sheets>
  <externalReferences>
    <externalReference r:id="rId14"/>
    <externalReference r:id="rId15"/>
    <externalReference r:id="rId16"/>
  </externalReferences>
  <definedNames>
    <definedName name="_ftn1" localSheetId="8">'Gestion des programmes'!#REF!</definedName>
    <definedName name="_ftn2" localSheetId="8">'Gestion des programmes'!#REF!</definedName>
    <definedName name="_ftn3" localSheetId="8">'Gestion des programmes'!#REF!</definedName>
    <definedName name="_ftnref1" localSheetId="8">'Gestion des programmes'!#REF!</definedName>
    <definedName name="_ftnref2" localSheetId="8">'Gestion des programmes'!#REF!</definedName>
    <definedName name="_Toc194423037" localSheetId="8">'Gestion des programmes'!$A$1</definedName>
    <definedName name="_Toc194423040" localSheetId="9">'Plaidoyer, CSC'!$A$1</definedName>
    <definedName name="accomodation" localSheetId="7">'[1]NAF 2010-2012 COSTING'!#REF!</definedName>
    <definedName name="accomodation">'[1]NAF 2010-2012 COSTING'!#REF!</definedName>
    <definedName name="Advert" localSheetId="7">'[1]NAF 2010-2012 COSTING'!#REF!</definedName>
    <definedName name="Advert">'[1]NAF 2010-2012 COSTING'!#REF!</definedName>
    <definedName name="computer" localSheetId="7">'[1]NAF 2010-2012 COSTING'!#REF!</definedName>
    <definedName name="computer">'[1]NAF 2010-2012 COSTING'!#REF!</definedName>
    <definedName name="Cost_Category">[2]Definitions!$F$3:$F$15</definedName>
    <definedName name="Disease_components">[2]Definitions!$A$2:$D$2</definedName>
    <definedName name="Implementing_Entity_Type">[2]Definitions!$H$3:$H$9</definedName>
    <definedName name="intl" localSheetId="7">'[1]NAF 2010-2012 COSTING'!#REF!</definedName>
    <definedName name="intl">'[1]NAF 2010-2012 COSTING'!#REF!</definedName>
    <definedName name="local" localSheetId="7">'[1]NAF 2010-2012 COSTING'!#REF!</definedName>
    <definedName name="local">'[1]NAF 2010-2012 COSTING'!#REF!</definedName>
    <definedName name="OLE_LINK243" localSheetId="1">MII!$D$27</definedName>
    <definedName name="OLE_LINK245" localSheetId="1">MII!$E$27</definedName>
    <definedName name="petrol" localSheetId="7">'[1]NAF 2010-2012 COSTING'!#REF!</definedName>
    <definedName name="petrol">'[1]NAF 2010-2012 COSTING'!#REF!</definedName>
    <definedName name="printing" localSheetId="7">'[1]NAF 2010-2012 COSTING'!#REF!</definedName>
    <definedName name="printing">'[1]NAF 2010-2012 COSTING'!#REF!</definedName>
    <definedName name="ream" localSheetId="7">'[1]NAF 2010-2012 COSTING'!#REF!</definedName>
    <definedName name="ream">'[1]NAF 2010-2012 COSTING'!#REF!</definedName>
    <definedName name="stationery" localSheetId="7">'[1]NAF 2010-2012 COSTING'!#REF!</definedName>
    <definedName name="stationery">'[1]NAF 2010-2012 COSTING'!#REF!</definedName>
    <definedName name="subsistence" localSheetId="7">'[1]NAF 2010-2012 COSTING'!#REF!</definedName>
    <definedName name="subsistence">'[1]NAF 2010-2012 COSTING'!#REF!</definedName>
    <definedName name="toner" localSheetId="7">'[1]NAF 2010-2012 COSTING'!#REF!</definedName>
    <definedName name="toner">'[1]NAF 2010-2012 COSTING'!#REF!</definedName>
    <definedName name="workshop" localSheetId="7">'[1]NAF 2010-2012 COSTING'!#REF!</definedName>
    <definedName name="workshop">'[1]NAF 2010-2012 COSTING'!#REF!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38" l="1"/>
  <c r="D15" i="38"/>
  <c r="E15" i="38"/>
  <c r="C18" i="38"/>
  <c r="D18" i="38"/>
  <c r="E18" i="38"/>
  <c r="C20" i="38"/>
  <c r="D20" i="38"/>
  <c r="E20" i="38"/>
  <c r="C21" i="38"/>
  <c r="C22" i="38" s="1"/>
  <c r="D21" i="38"/>
  <c r="D22" i="38" s="1"/>
  <c r="E21" i="38"/>
  <c r="E22" i="38" s="1"/>
  <c r="E24" i="38"/>
  <c r="E25" i="38" s="1"/>
  <c r="D28" i="38"/>
  <c r="E28" i="38"/>
  <c r="G10" i="13"/>
  <c r="F10" i="13"/>
  <c r="D24" i="38" l="1"/>
  <c r="D25" i="38" s="1"/>
  <c r="E29" i="38"/>
  <c r="D29" i="38"/>
  <c r="C24" i="38"/>
  <c r="C25" i="38" s="1"/>
  <c r="P90" i="36"/>
  <c r="O90" i="36"/>
  <c r="P88" i="36"/>
  <c r="O88" i="36"/>
  <c r="P87" i="36"/>
  <c r="O87" i="36"/>
  <c r="P86" i="36"/>
  <c r="O86" i="36"/>
  <c r="P84" i="36"/>
  <c r="O84" i="36"/>
  <c r="P82" i="36"/>
  <c r="O82" i="36"/>
  <c r="P80" i="36"/>
  <c r="O80" i="36"/>
  <c r="O78" i="36"/>
  <c r="P78" i="36"/>
  <c r="P81" i="36"/>
  <c r="P85" i="36" s="1"/>
  <c r="O81" i="36"/>
  <c r="O85" i="36" s="1"/>
  <c r="N81" i="36"/>
  <c r="N85" i="36" s="1"/>
  <c r="N87" i="36" s="1"/>
  <c r="M81" i="36"/>
  <c r="M85" i="36" s="1"/>
  <c r="M87" i="36" s="1"/>
  <c r="G88" i="36"/>
  <c r="F88" i="36"/>
  <c r="G87" i="36"/>
  <c r="F87" i="36"/>
  <c r="G86" i="36"/>
  <c r="F86" i="36"/>
  <c r="G84" i="36"/>
  <c r="F84" i="36"/>
  <c r="G82" i="36"/>
  <c r="F82" i="36"/>
  <c r="G80" i="36"/>
  <c r="F80" i="36"/>
  <c r="G78" i="36"/>
  <c r="F78" i="36"/>
  <c r="G81" i="36"/>
  <c r="G85" i="36" s="1"/>
  <c r="F81" i="36"/>
  <c r="F85" i="36" s="1"/>
  <c r="E81" i="36"/>
  <c r="D81" i="36"/>
  <c r="D85" i="36" s="1"/>
  <c r="P58" i="36"/>
  <c r="O58" i="36"/>
  <c r="P56" i="36"/>
  <c r="O56" i="36"/>
  <c r="P55" i="36"/>
  <c r="O55" i="36"/>
  <c r="P52" i="36"/>
  <c r="O52" i="36"/>
  <c r="P46" i="36"/>
  <c r="O46" i="36"/>
  <c r="P48" i="36"/>
  <c r="O48" i="36"/>
  <c r="N49" i="36"/>
  <c r="N53" i="36" s="1"/>
  <c r="G74" i="36"/>
  <c r="F62" i="36"/>
  <c r="G62" i="36"/>
  <c r="F64" i="36"/>
  <c r="G64" i="36"/>
  <c r="F66" i="36"/>
  <c r="G66" i="36"/>
  <c r="F68" i="36"/>
  <c r="G68" i="36"/>
  <c r="F74" i="36"/>
  <c r="G65" i="36"/>
  <c r="F65" i="36"/>
  <c r="E65" i="36"/>
  <c r="D65" i="36"/>
  <c r="G53" i="36"/>
  <c r="F53" i="36"/>
  <c r="G50" i="36"/>
  <c r="G52" i="36" s="1"/>
  <c r="G49" i="36"/>
  <c r="F49" i="36"/>
  <c r="F50" i="36" s="1"/>
  <c r="E49" i="36"/>
  <c r="E53" i="36" s="1"/>
  <c r="D49" i="36"/>
  <c r="D53" i="36" s="1"/>
  <c r="G58" i="36"/>
  <c r="F58" i="36"/>
  <c r="G48" i="36"/>
  <c r="F48" i="36"/>
  <c r="G46" i="36"/>
  <c r="F46" i="36"/>
  <c r="D12" i="36"/>
  <c r="G65" i="37"/>
  <c r="F65" i="37"/>
  <c r="G67" i="37"/>
  <c r="F67" i="37"/>
  <c r="G8" i="6"/>
  <c r="F8" i="6"/>
  <c r="D8" i="6"/>
  <c r="F28" i="3"/>
  <c r="E28" i="3"/>
  <c r="G26" i="3"/>
  <c r="F26" i="3"/>
  <c r="G25" i="3"/>
  <c r="F22" i="3"/>
  <c r="E22" i="3"/>
  <c r="G22" i="3"/>
  <c r="G19" i="3"/>
  <c r="F19" i="3"/>
  <c r="G18" i="3"/>
  <c r="F18" i="3"/>
  <c r="G16" i="3"/>
  <c r="F16" i="3"/>
  <c r="G13" i="3"/>
  <c r="F13" i="3"/>
  <c r="F32" i="12"/>
  <c r="G32" i="12"/>
  <c r="G8" i="13"/>
  <c r="F8" i="13"/>
  <c r="E8" i="13"/>
  <c r="E10" i="13" s="1"/>
  <c r="D8" i="13"/>
  <c r="D10" i="13" s="1"/>
  <c r="G41" i="15"/>
  <c r="F41" i="15"/>
  <c r="G40" i="15"/>
  <c r="F40" i="15"/>
  <c r="G39" i="15"/>
  <c r="F39" i="15"/>
  <c r="G37" i="15"/>
  <c r="D37" i="15"/>
  <c r="E37" i="15"/>
  <c r="G35" i="15"/>
  <c r="F35" i="15"/>
  <c r="G34" i="15"/>
  <c r="F34" i="15"/>
  <c r="G33" i="15"/>
  <c r="F33" i="15"/>
  <c r="G31" i="15"/>
  <c r="F31" i="15"/>
  <c r="D10" i="15"/>
  <c r="A123" i="38"/>
  <c r="D31" i="38" l="1"/>
  <c r="D32" i="38" s="1"/>
  <c r="D30" i="38"/>
  <c r="E31" i="38"/>
  <c r="E32" i="38" s="1"/>
  <c r="E30" i="38"/>
  <c r="E85" i="36"/>
  <c r="O49" i="36"/>
  <c r="P49" i="36"/>
  <c r="M49" i="36"/>
  <c r="F69" i="36"/>
  <c r="F70" i="36" s="1"/>
  <c r="E69" i="36"/>
  <c r="G69" i="36"/>
  <c r="G70" i="36" s="1"/>
  <c r="D69" i="36"/>
  <c r="F52" i="36"/>
  <c r="D123" i="38"/>
  <c r="D124" i="38" s="1"/>
  <c r="E123" i="38"/>
  <c r="E124" i="38" s="1"/>
  <c r="P53" i="36" l="1"/>
  <c r="P54" i="36" s="1"/>
  <c r="P50" i="36"/>
  <c r="O53" i="36"/>
  <c r="O54" i="36" s="1"/>
  <c r="O50" i="36"/>
  <c r="M53" i="36"/>
  <c r="G71" i="36"/>
  <c r="G72" i="36" s="1"/>
  <c r="F71" i="36"/>
  <c r="F72" i="36" s="1"/>
  <c r="E71" i="36"/>
  <c r="G54" i="36"/>
  <c r="G55" i="36"/>
  <c r="G56" i="36" s="1"/>
  <c r="F55" i="36"/>
  <c r="F56" i="36" s="1"/>
  <c r="F54" i="36"/>
  <c r="G42" i="36"/>
  <c r="F42" i="36"/>
  <c r="G40" i="36"/>
  <c r="F40" i="36"/>
  <c r="G38" i="36"/>
  <c r="F38" i="36"/>
  <c r="G36" i="36"/>
  <c r="F36" i="36"/>
  <c r="G34" i="36"/>
  <c r="F34" i="36"/>
  <c r="G32" i="36"/>
  <c r="F32" i="36"/>
  <c r="G30" i="36"/>
  <c r="F30" i="36"/>
  <c r="F60" i="37"/>
  <c r="F77" i="37"/>
  <c r="F78" i="37"/>
  <c r="G78" i="37"/>
  <c r="F43" i="37"/>
  <c r="C123" i="38" l="1"/>
  <c r="C124" i="38" s="1"/>
  <c r="D14" i="36"/>
  <c r="D16" i="36" s="1"/>
  <c r="D18" i="36" s="1"/>
  <c r="D30" i="36" s="1"/>
  <c r="E10" i="36"/>
  <c r="E12" i="36" s="1"/>
  <c r="G73" i="37"/>
  <c r="F73" i="37"/>
  <c r="E73" i="37"/>
  <c r="D73" i="37"/>
  <c r="G56" i="37"/>
  <c r="F56" i="37"/>
  <c r="E56" i="37"/>
  <c r="D56" i="37"/>
  <c r="G39" i="37"/>
  <c r="F39" i="37"/>
  <c r="E39" i="37"/>
  <c r="D39" i="37"/>
  <c r="G24" i="37"/>
  <c r="G14" i="37"/>
  <c r="G30" i="37" s="1"/>
  <c r="G32" i="37" s="1"/>
  <c r="F14" i="37"/>
  <c r="F30" i="37" s="1"/>
  <c r="F32" i="37" s="1"/>
  <c r="E14" i="37"/>
  <c r="E30" i="37" s="1"/>
  <c r="E32" i="37" s="1"/>
  <c r="D14" i="37"/>
  <c r="D30" i="37" s="1"/>
  <c r="D32" i="37" s="1"/>
  <c r="G12" i="37"/>
  <c r="G27" i="37" s="1"/>
  <c r="G29" i="37" s="1"/>
  <c r="F12" i="37"/>
  <c r="F27" i="37" s="1"/>
  <c r="F29" i="37" s="1"/>
  <c r="E12" i="37"/>
  <c r="E27" i="37" s="1"/>
  <c r="E29" i="37" s="1"/>
  <c r="E67" i="37" s="1"/>
  <c r="D12" i="37"/>
  <c r="D27" i="37" s="1"/>
  <c r="D29" i="37" s="1"/>
  <c r="D67" i="37" s="1"/>
  <c r="G10" i="37"/>
  <c r="F10" i="37"/>
  <c r="F24" i="37" s="1"/>
  <c r="E10" i="37"/>
  <c r="E24" i="37" s="1"/>
  <c r="D10" i="37"/>
  <c r="D24" i="37" s="1"/>
  <c r="B7" i="13" a="1"/>
  <c r="B7" i="13" s="1"/>
  <c r="D32" i="36" l="1"/>
  <c r="D34" i="36"/>
  <c r="D21" i="37"/>
  <c r="E21" i="37"/>
  <c r="G21" i="37"/>
  <c r="F21" i="37"/>
  <c r="F23" i="37"/>
  <c r="G23" i="37"/>
  <c r="D26" i="36"/>
  <c r="M48" i="36" s="1"/>
  <c r="D28" i="36"/>
  <c r="D22" i="36"/>
  <c r="D38" i="36" s="1"/>
  <c r="D20" i="36"/>
  <c r="E14" i="36"/>
  <c r="E16" i="36" s="1"/>
  <c r="F10" i="36"/>
  <c r="G57" i="37"/>
  <c r="D58" i="37"/>
  <c r="D55" i="37"/>
  <c r="D53" i="37"/>
  <c r="F57" i="37"/>
  <c r="E55" i="37"/>
  <c r="E53" i="37"/>
  <c r="E58" i="37"/>
  <c r="D57" i="37"/>
  <c r="F53" i="37"/>
  <c r="F55" i="37"/>
  <c r="F58" i="37"/>
  <c r="F59" i="37" s="1"/>
  <c r="F84" i="37"/>
  <c r="F75" i="37"/>
  <c r="F76" i="37" s="1"/>
  <c r="F72" i="37"/>
  <c r="F74" i="37"/>
  <c r="F70" i="37"/>
  <c r="D26" i="37"/>
  <c r="D40" i="37" s="1"/>
  <c r="F26" i="37"/>
  <c r="F40" i="37" s="1"/>
  <c r="E57" i="37"/>
  <c r="G75" i="37"/>
  <c r="G76" i="37" s="1"/>
  <c r="G72" i="37"/>
  <c r="G74" i="37"/>
  <c r="G70" i="37"/>
  <c r="G53" i="37"/>
  <c r="G61" i="37"/>
  <c r="G58" i="37"/>
  <c r="G59" i="37" s="1"/>
  <c r="G55" i="37"/>
  <c r="D70" i="37"/>
  <c r="D84" i="37"/>
  <c r="D75" i="37"/>
  <c r="D72" i="37"/>
  <c r="D74" i="37"/>
  <c r="E26" i="37"/>
  <c r="E40" i="37" s="1"/>
  <c r="E84" i="37"/>
  <c r="E75" i="37"/>
  <c r="E72" i="37"/>
  <c r="E70" i="37"/>
  <c r="E74" i="37"/>
  <c r="F41" i="37"/>
  <c r="G45" i="37"/>
  <c r="G26" i="37"/>
  <c r="G41" i="37"/>
  <c r="G42" i="37" s="1"/>
  <c r="G79" i="37"/>
  <c r="G80" i="37" s="1"/>
  <c r="F61" i="37"/>
  <c r="G62" i="37"/>
  <c r="G63" i="37" s="1"/>
  <c r="D84" i="15"/>
  <c r="G82" i="15"/>
  <c r="F82" i="15"/>
  <c r="E82" i="15"/>
  <c r="G12" i="12"/>
  <c r="F12" i="12"/>
  <c r="E12" i="12"/>
  <c r="D12" i="12"/>
  <c r="G12" i="3"/>
  <c r="G28" i="3" s="1"/>
  <c r="F12" i="3"/>
  <c r="E12" i="3"/>
  <c r="D12" i="3"/>
  <c r="E23" i="37" l="1"/>
  <c r="D76" i="37"/>
  <c r="D77" i="37"/>
  <c r="D78" i="37" s="1"/>
  <c r="D13" i="3"/>
  <c r="D16" i="3"/>
  <c r="D28" i="3"/>
  <c r="D22" i="3"/>
  <c r="E32" i="12"/>
  <c r="D32" i="12"/>
  <c r="E59" i="37"/>
  <c r="E60" i="37"/>
  <c r="E61" i="37" s="1"/>
  <c r="E16" i="3"/>
  <c r="E13" i="3"/>
  <c r="E41" i="37"/>
  <c r="E43" i="37" s="1"/>
  <c r="E76" i="37"/>
  <c r="E77" i="37"/>
  <c r="E78" i="37" s="1"/>
  <c r="D48" i="36"/>
  <c r="D58" i="36"/>
  <c r="D46" i="36"/>
  <c r="D55" i="36"/>
  <c r="D56" i="36" s="1"/>
  <c r="D54" i="36"/>
  <c r="D50" i="36"/>
  <c r="D74" i="36" s="1"/>
  <c r="D52" i="36"/>
  <c r="D59" i="37"/>
  <c r="D60" i="37"/>
  <c r="D61" i="37" s="1"/>
  <c r="M46" i="36"/>
  <c r="M58" i="36"/>
  <c r="M55" i="36"/>
  <c r="M56" i="36" s="1"/>
  <c r="M52" i="36"/>
  <c r="M50" i="36"/>
  <c r="M54" i="36"/>
  <c r="D42" i="36"/>
  <c r="D40" i="36"/>
  <c r="D23" i="37"/>
  <c r="G81" i="37"/>
  <c r="G64" i="37"/>
  <c r="E28" i="36"/>
  <c r="E26" i="36"/>
  <c r="N48" i="36" s="1"/>
  <c r="E22" i="36"/>
  <c r="E38" i="36" s="1"/>
  <c r="E18" i="36"/>
  <c r="E30" i="36" s="1"/>
  <c r="E20" i="36"/>
  <c r="E36" i="36" s="1"/>
  <c r="F12" i="36"/>
  <c r="F14" i="36" s="1"/>
  <c r="F16" i="36" s="1"/>
  <c r="G10" i="36"/>
  <c r="G12" i="36" s="1"/>
  <c r="G14" i="36" s="1"/>
  <c r="G16" i="36" s="1"/>
  <c r="D41" i="37"/>
  <c r="D43" i="37" s="1"/>
  <c r="G46" i="37"/>
  <c r="G38" i="37"/>
  <c r="G36" i="37"/>
  <c r="G44" i="37"/>
  <c r="G47" i="37"/>
  <c r="F42" i="37"/>
  <c r="F36" i="37"/>
  <c r="F38" i="37"/>
  <c r="F50" i="37"/>
  <c r="D38" i="37"/>
  <c r="D50" i="37"/>
  <c r="D36" i="37"/>
  <c r="G40" i="37"/>
  <c r="E38" i="37"/>
  <c r="E50" i="37"/>
  <c r="E36" i="37"/>
  <c r="F79" i="37"/>
  <c r="D79" i="37"/>
  <c r="F62" i="37"/>
  <c r="E62" i="37"/>
  <c r="D62" i="37"/>
  <c r="E5" i="37"/>
  <c r="F5" i="37" s="1"/>
  <c r="G5" i="37" s="1"/>
  <c r="E4" i="37"/>
  <c r="F4" i="37" s="1"/>
  <c r="G4" i="37" s="1"/>
  <c r="E62" i="36" l="1"/>
  <c r="E64" i="36"/>
  <c r="E68" i="36"/>
  <c r="E66" i="36"/>
  <c r="E70" i="36"/>
  <c r="E72" i="36"/>
  <c r="M90" i="36"/>
  <c r="M84" i="36"/>
  <c r="M80" i="36"/>
  <c r="M78" i="36"/>
  <c r="M88" i="36"/>
  <c r="M82" i="36"/>
  <c r="M86" i="36"/>
  <c r="G90" i="36"/>
  <c r="F90" i="36"/>
  <c r="E90" i="36"/>
  <c r="D87" i="36"/>
  <c r="D88" i="36" s="1"/>
  <c r="D84" i="36"/>
  <c r="D90" i="36"/>
  <c r="D78" i="36"/>
  <c r="D80" i="36"/>
  <c r="D82" i="36"/>
  <c r="D86" i="36"/>
  <c r="E42" i="37"/>
  <c r="E32" i="36"/>
  <c r="E34" i="36"/>
  <c r="E40" i="36"/>
  <c r="E42" i="36"/>
  <c r="G82" i="37"/>
  <c r="G84" i="37"/>
  <c r="F28" i="36"/>
  <c r="F26" i="36"/>
  <c r="G28" i="36"/>
  <c r="G26" i="36"/>
  <c r="G22" i="36"/>
  <c r="G18" i="36"/>
  <c r="G20" i="36"/>
  <c r="F22" i="36"/>
  <c r="F18" i="36"/>
  <c r="F20" i="36"/>
  <c r="E79" i="37"/>
  <c r="E81" i="37" s="1"/>
  <c r="E82" i="37" s="1"/>
  <c r="E63" i="37"/>
  <c r="E64" i="37"/>
  <c r="E65" i="37" s="1"/>
  <c r="D80" i="37"/>
  <c r="D81" i="37"/>
  <c r="D82" i="37" s="1"/>
  <c r="F80" i="37"/>
  <c r="F81" i="37"/>
  <c r="F82" i="37" s="1"/>
  <c r="F44" i="37"/>
  <c r="F45" i="37"/>
  <c r="E44" i="37"/>
  <c r="E45" i="37"/>
  <c r="D63" i="37"/>
  <c r="D64" i="37"/>
  <c r="D65" i="37" s="1"/>
  <c r="F63" i="37"/>
  <c r="F64" i="37"/>
  <c r="G50" i="37"/>
  <c r="G48" i="37"/>
  <c r="D42" i="37"/>
  <c r="C9" i="10"/>
  <c r="D9" i="10"/>
  <c r="E9" i="10"/>
  <c r="B9" i="10"/>
  <c r="N58" i="36" l="1"/>
  <c r="N55" i="36"/>
  <c r="N56" i="36" s="1"/>
  <c r="N52" i="36"/>
  <c r="N46" i="36"/>
  <c r="N50" i="36"/>
  <c r="N54" i="36"/>
  <c r="E87" i="36"/>
  <c r="E88" i="36" s="1"/>
  <c r="E84" i="36"/>
  <c r="E78" i="36"/>
  <c r="E80" i="36"/>
  <c r="E82" i="36"/>
  <c r="E86" i="36"/>
  <c r="N90" i="36"/>
  <c r="N84" i="36"/>
  <c r="N80" i="36"/>
  <c r="N78" i="36"/>
  <c r="N82" i="36"/>
  <c r="N86" i="36"/>
  <c r="N88" i="36"/>
  <c r="E48" i="36"/>
  <c r="E58" i="36"/>
  <c r="E46" i="36"/>
  <c r="E52" i="36"/>
  <c r="E50" i="36"/>
  <c r="E74" i="36" s="1"/>
  <c r="E55" i="36"/>
  <c r="E56" i="36" s="1"/>
  <c r="E54" i="36"/>
  <c r="E80" i="37"/>
  <c r="D45" i="37"/>
  <c r="D44" i="37"/>
  <c r="E46" i="37"/>
  <c r="E47" i="37"/>
  <c r="E48" i="37" s="1"/>
  <c r="F46" i="37"/>
  <c r="F47" i="37"/>
  <c r="F48" i="37" s="1"/>
  <c r="D46" i="37" l="1"/>
  <c r="D47" i="37"/>
  <c r="D48" i="37" s="1"/>
  <c r="E5" i="36" l="1"/>
  <c r="F5" i="36" s="1"/>
  <c r="G5" i="36" s="1"/>
  <c r="E4" i="36"/>
  <c r="F4" i="36" s="1"/>
  <c r="G4" i="36" s="1"/>
  <c r="G67" i="15"/>
  <c r="G68" i="15" s="1"/>
  <c r="E67" i="15"/>
  <c r="E68" i="15" s="1"/>
  <c r="G15" i="6"/>
  <c r="G21" i="6" s="1"/>
  <c r="F15" i="6"/>
  <c r="F21" i="6" s="1"/>
  <c r="E15" i="6"/>
  <c r="E21" i="6" s="1"/>
  <c r="D15" i="6"/>
  <c r="D21" i="6" s="1"/>
  <c r="D9" i="6"/>
  <c r="D26" i="6" s="1"/>
  <c r="D23" i="6" l="1"/>
  <c r="D24" i="6" s="1"/>
  <c r="D14" i="6"/>
  <c r="D12" i="6"/>
  <c r="D20" i="6"/>
  <c r="D17" i="6"/>
  <c r="D18" i="6" s="1"/>
  <c r="D22" i="6"/>
  <c r="D16" i="6"/>
  <c r="G21" i="12"/>
  <c r="G27" i="12" s="1"/>
  <c r="F21" i="12"/>
  <c r="E21" i="12"/>
  <c r="D21" i="12"/>
  <c r="D8" i="12"/>
  <c r="E17" i="3"/>
  <c r="D17" i="3"/>
  <c r="G17" i="3"/>
  <c r="F17" i="3"/>
  <c r="E14" i="3"/>
  <c r="D14" i="3"/>
  <c r="D8" i="3"/>
  <c r="G66" i="15"/>
  <c r="E66" i="15"/>
  <c r="G32" i="15"/>
  <c r="G38" i="15" s="1"/>
  <c r="F32" i="15"/>
  <c r="E32" i="15"/>
  <c r="D32" i="15"/>
  <c r="E5" i="13"/>
  <c r="F5" i="13" s="1"/>
  <c r="G5" i="13" s="1"/>
  <c r="E4" i="13"/>
  <c r="F4" i="13" s="1"/>
  <c r="G4" i="13" s="1"/>
  <c r="D5" i="6"/>
  <c r="E5" i="6" s="1"/>
  <c r="F5" i="6" s="1"/>
  <c r="D4" i="6"/>
  <c r="E8" i="6" s="1"/>
  <c r="D5" i="12"/>
  <c r="E5" i="12" s="1"/>
  <c r="F5" i="12" s="1"/>
  <c r="D4" i="12"/>
  <c r="E4" i="12" s="1"/>
  <c r="F4" i="12" s="1"/>
  <c r="E5" i="3"/>
  <c r="F5" i="3" s="1"/>
  <c r="G5" i="3" s="1"/>
  <c r="E4" i="3"/>
  <c r="F4" i="3" s="1"/>
  <c r="G4" i="3" s="1"/>
  <c r="G8" i="3" s="1"/>
  <c r="D18" i="3" l="1"/>
  <c r="D19" i="3"/>
  <c r="E18" i="3"/>
  <c r="E19" i="3"/>
  <c r="D38" i="15"/>
  <c r="G8" i="12"/>
  <c r="E4" i="6"/>
  <c r="E9" i="6"/>
  <c r="E26" i="6" s="1"/>
  <c r="D27" i="12"/>
  <c r="E27" i="12"/>
  <c r="F27" i="12"/>
  <c r="G22" i="12"/>
  <c r="G23" i="3"/>
  <c r="G20" i="3"/>
  <c r="F14" i="3"/>
  <c r="G14" i="3"/>
  <c r="E8" i="12"/>
  <c r="F8" i="12"/>
  <c r="F8" i="3"/>
  <c r="E8" i="3"/>
  <c r="G28" i="12"/>
  <c r="E23" i="6" l="1"/>
  <c r="E24" i="6" s="1"/>
  <c r="E14" i="6"/>
  <c r="E17" i="6"/>
  <c r="E18" i="6" s="1"/>
  <c r="E12" i="6"/>
  <c r="E20" i="6"/>
  <c r="E22" i="6"/>
  <c r="E16" i="6"/>
  <c r="F4" i="6"/>
  <c r="G9" i="6" s="1"/>
  <c r="G26" i="6" s="1"/>
  <c r="F9" i="6"/>
  <c r="F26" i="6" s="1"/>
  <c r="D28" i="12"/>
  <c r="E26" i="12"/>
  <c r="E18" i="12"/>
  <c r="E29" i="12"/>
  <c r="E30" i="12" s="1"/>
  <c r="E23" i="12"/>
  <c r="E24" i="12" s="1"/>
  <c r="E20" i="12"/>
  <c r="F26" i="12"/>
  <c r="F18" i="12"/>
  <c r="F29" i="12"/>
  <c r="F30" i="12" s="1"/>
  <c r="F23" i="12"/>
  <c r="F24" i="12" s="1"/>
  <c r="F20" i="12"/>
  <c r="F28" i="12"/>
  <c r="G26" i="12"/>
  <c r="G23" i="12"/>
  <c r="G24" i="12" s="1"/>
  <c r="G20" i="12"/>
  <c r="G29" i="12"/>
  <c r="G30" i="12" s="1"/>
  <c r="G18" i="12"/>
  <c r="E28" i="12"/>
  <c r="F22" i="12"/>
  <c r="E22" i="12"/>
  <c r="D23" i="12"/>
  <c r="D24" i="12" s="1"/>
  <c r="D20" i="12"/>
  <c r="D26" i="12"/>
  <c r="D18" i="12"/>
  <c r="D29" i="12"/>
  <c r="D30" i="12" s="1"/>
  <c r="D22" i="12"/>
  <c r="F20" i="3"/>
  <c r="F23" i="3"/>
  <c r="D20" i="3"/>
  <c r="D23" i="3"/>
  <c r="D24" i="3" s="1"/>
  <c r="E20" i="3"/>
  <c r="E23" i="3"/>
  <c r="G24" i="3"/>
  <c r="C99" i="15"/>
  <c r="G55" i="15"/>
  <c r="E55" i="15"/>
  <c r="G63" i="15"/>
  <c r="G64" i="15" s="1"/>
  <c r="F63" i="15"/>
  <c r="F64" i="15" s="1"/>
  <c r="E63" i="15"/>
  <c r="E64" i="15" s="1"/>
  <c r="G62" i="15"/>
  <c r="F62" i="15"/>
  <c r="E62" i="15"/>
  <c r="D11" i="15"/>
  <c r="D14" i="15"/>
  <c r="G14" i="15"/>
  <c r="E14" i="15"/>
  <c r="G12" i="6" l="1"/>
  <c r="G20" i="6"/>
  <c r="G17" i="6"/>
  <c r="G18" i="6" s="1"/>
  <c r="G23" i="6"/>
  <c r="G24" i="6" s="1"/>
  <c r="G14" i="6"/>
  <c r="G16" i="6"/>
  <c r="G22" i="6"/>
  <c r="F12" i="6"/>
  <c r="F20" i="6"/>
  <c r="F17" i="6"/>
  <c r="F18" i="6" s="1"/>
  <c r="F14" i="6"/>
  <c r="F23" i="6"/>
  <c r="F24" i="6" s="1"/>
  <c r="F16" i="6"/>
  <c r="F22" i="6"/>
  <c r="D25" i="3"/>
  <c r="D26" i="3" s="1"/>
  <c r="F24" i="3"/>
  <c r="F25" i="3"/>
  <c r="E25" i="3"/>
  <c r="E26" i="3" s="1"/>
  <c r="E24" i="3"/>
  <c r="F65" i="15"/>
  <c r="D15" i="15"/>
  <c r="D16" i="15" s="1"/>
  <c r="G15" i="15"/>
  <c r="G16" i="15" s="1"/>
  <c r="E15" i="15"/>
  <c r="E16" i="15" s="1"/>
  <c r="F69" i="15" l="1"/>
  <c r="F66" i="15"/>
  <c r="F67" i="15"/>
  <c r="F68" i="15" s="1"/>
  <c r="G70" i="15"/>
  <c r="G71" i="15" s="1"/>
  <c r="E70" i="15"/>
  <c r="E71" i="15" s="1"/>
  <c r="D70" i="15"/>
  <c r="D71" i="15" s="1"/>
  <c r="E50" i="15"/>
  <c r="F50" i="15"/>
  <c r="G50" i="15"/>
  <c r="E51" i="15"/>
  <c r="F51" i="15"/>
  <c r="F53" i="15" s="1"/>
  <c r="G51" i="15"/>
  <c r="F55" i="15" l="1"/>
  <c r="F56" i="15" s="1"/>
  <c r="F54" i="15"/>
  <c r="F70" i="15" l="1"/>
  <c r="F71" i="15" s="1"/>
  <c r="G83" i="15" l="1"/>
  <c r="G84" i="15" s="1"/>
  <c r="F83" i="15"/>
  <c r="F84" i="15" s="1"/>
  <c r="E83" i="15"/>
  <c r="E84" i="15" s="1"/>
  <c r="D22" i="15"/>
  <c r="D19" i="15"/>
  <c r="D21" i="15" s="1"/>
  <c r="D5" i="15"/>
  <c r="D4" i="15"/>
  <c r="E10" i="15" s="1"/>
  <c r="D24" i="15" l="1"/>
  <c r="D26" i="15" s="1"/>
  <c r="E11" i="15"/>
  <c r="E4" i="15"/>
  <c r="F10" i="15" s="1"/>
  <c r="E5" i="15"/>
  <c r="E19" i="15"/>
  <c r="E21" i="15" s="1"/>
  <c r="E22" i="15"/>
  <c r="F11" i="15" l="1"/>
  <c r="F13" i="15" s="1"/>
  <c r="F14" i="15" s="1"/>
  <c r="E24" i="15"/>
  <c r="E26" i="15" s="1"/>
  <c r="F4" i="15"/>
  <c r="G10" i="15" s="1"/>
  <c r="F22" i="15"/>
  <c r="F19" i="15"/>
  <c r="F21" i="15" s="1"/>
  <c r="F5" i="15"/>
  <c r="D27" i="15"/>
  <c r="E10" i="10"/>
  <c r="D10" i="10"/>
  <c r="D34" i="15" l="1"/>
  <c r="D35" i="15" s="1"/>
  <c r="D31" i="15"/>
  <c r="D40" i="15"/>
  <c r="D41" i="15" s="1"/>
  <c r="D33" i="15"/>
  <c r="D39" i="15"/>
  <c r="D29" i="15"/>
  <c r="G22" i="15"/>
  <c r="G11" i="15"/>
  <c r="F15" i="15"/>
  <c r="F16" i="15" s="1"/>
  <c r="F24" i="15"/>
  <c r="F26" i="15" s="1"/>
  <c r="G19" i="15"/>
  <c r="G21" i="15" s="1"/>
  <c r="E27" i="15"/>
  <c r="E45" i="15" l="1"/>
  <c r="E34" i="15"/>
  <c r="E35" i="15" s="1"/>
  <c r="E31" i="15"/>
  <c r="E33" i="15"/>
  <c r="E38" i="15"/>
  <c r="E39" i="15" s="1"/>
  <c r="E52" i="15"/>
  <c r="E29" i="15"/>
  <c r="F27" i="15"/>
  <c r="G24" i="15"/>
  <c r="G26" i="15" s="1"/>
  <c r="E40" i="15" l="1"/>
  <c r="E41" i="15" s="1"/>
  <c r="F45" i="15"/>
  <c r="E48" i="15"/>
  <c r="E56" i="15" s="1"/>
  <c r="E60" i="15"/>
  <c r="E54" i="15"/>
  <c r="F60" i="15"/>
  <c r="F29" i="15"/>
  <c r="G27" i="15"/>
  <c r="C10" i="10"/>
  <c r="B10" i="10"/>
  <c r="G45" i="15" l="1"/>
  <c r="F38" i="15"/>
  <c r="F37" i="15"/>
  <c r="F52" i="15"/>
  <c r="F48" i="15"/>
  <c r="G29" i="15"/>
  <c r="L14" i="7"/>
  <c r="K14" i="7"/>
  <c r="J14" i="7"/>
  <c r="G48" i="15" l="1"/>
  <c r="G56" i="15" s="1"/>
  <c r="G52" i="15"/>
  <c r="G54" i="15"/>
  <c r="G60" i="15"/>
  <c r="D36" i="36" l="1"/>
  <c r="D62" i="36" l="1"/>
  <c r="D66" i="36"/>
  <c r="D64" i="36"/>
  <c r="D68" i="36"/>
  <c r="D70" i="36"/>
  <c r="D71" i="36"/>
  <c r="D72"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<sst xmlns="http://schemas.openxmlformats.org/spreadsheetml/2006/main" count="1915" uniqueCount="1576">
  <si>
    <r>
      <rPr>
        <b/>
        <sz val="14"/>
        <color theme="3"/>
        <rFont val="Arial"/>
        <family val="2"/>
      </rPr>
      <t>Synthèse globale des financements</t>
    </r>
  </si>
  <si>
    <r>
      <rPr>
        <sz val="11"/>
        <color rgb="FF000000"/>
        <rFont val="Arial"/>
        <family val="2"/>
      </rPr>
      <t>Besoins totaux en USD</t>
    </r>
  </si>
  <si>
    <r>
      <rPr>
        <sz val="11"/>
        <color rgb="FF000000"/>
        <rFont val="Arial"/>
        <family val="2"/>
      </rPr>
      <t>Ressources nationales</t>
    </r>
  </si>
  <si>
    <r>
      <rPr>
        <sz val="11"/>
        <color theme="1"/>
        <rFont val="Arial"/>
        <family val="2"/>
      </rPr>
      <t xml:space="preserve">Ressources extérieures </t>
    </r>
  </si>
  <si>
    <r>
      <rPr>
        <sz val="11"/>
        <rFont val="Arial"/>
        <family val="2"/>
      </rPr>
      <t>Partenaire 1</t>
    </r>
  </si>
  <si>
    <r>
      <rPr>
        <sz val="11"/>
        <rFont val="Arial"/>
        <family val="2"/>
      </rPr>
      <t>Partenaire 2</t>
    </r>
  </si>
  <si>
    <r>
      <rPr>
        <sz val="11"/>
        <rFont val="Arial"/>
        <family val="2"/>
      </rPr>
      <t>Partenaire 3</t>
    </r>
  </si>
  <si>
    <r>
      <rPr>
        <sz val="11"/>
        <color theme="1"/>
        <rFont val="Arial"/>
        <family val="2"/>
      </rPr>
      <t>Total des ressources disponibles</t>
    </r>
  </si>
  <si>
    <r>
      <rPr>
        <sz val="11"/>
        <color rgb="FF000000"/>
        <rFont val="Arial"/>
        <family val="2"/>
      </rPr>
      <t>Écart financier</t>
    </r>
  </si>
  <si>
    <r>
      <rPr>
        <sz val="11"/>
        <color rgb="FF000000"/>
        <rFont val="Arial"/>
        <family val="2"/>
      </rPr>
      <t>Demande au FM</t>
    </r>
  </si>
  <si>
    <r>
      <rPr>
        <sz val="11"/>
        <color theme="1"/>
        <rFont val="Arial"/>
        <family val="2"/>
      </rPr>
      <t>Merci de changer la devise en cas d’utilisation de l’EURO</t>
    </r>
  </si>
  <si>
    <r>
      <rPr>
        <sz val="10"/>
        <rFont val="Arial"/>
        <family val="2"/>
      </rPr>
      <t xml:space="preserve">Gestion des cas communautaire </t>
    </r>
  </si>
  <si>
    <r>
      <rPr>
        <sz val="10"/>
        <rFont val="Arial"/>
        <family val="2"/>
      </rPr>
      <t>Secteur privé</t>
    </r>
  </si>
  <si>
    <r>
      <rPr>
        <b/>
        <sz val="10"/>
        <color theme="1"/>
        <rFont val="Arial"/>
        <family val="2"/>
      </rPr>
      <t>Couverture cible</t>
    </r>
  </si>
  <si>
    <r>
      <rPr>
        <sz val="10"/>
        <color theme="1"/>
        <rFont val="Arial"/>
        <family val="2"/>
      </rPr>
      <t>Prendre en compte les différentes cibles de couverture pour chaque secteur (par exemple, 100 % des cas de paludisme ciblés dans les établissements de santé publics, 100 % pour l'iCCM, 15 % pour le secteur privé)</t>
    </r>
  </si>
  <si>
    <r>
      <rPr>
        <sz val="10"/>
        <color theme="1"/>
        <rFont val="Arial"/>
        <family val="2"/>
      </rPr>
      <t xml:space="preserve">Insérer le % cible pour la couverture des établissements de santé du secteur public (devrait être proche de 100 %) </t>
    </r>
  </si>
  <si>
    <r>
      <rPr>
        <b/>
        <sz val="10"/>
        <rFont val="Arial"/>
        <family val="2"/>
      </rPr>
      <t>Gestion des cas communautaire</t>
    </r>
  </si>
  <si>
    <r>
      <rPr>
        <sz val="10"/>
        <color theme="1"/>
        <rFont val="Arial"/>
        <family val="2"/>
      </rPr>
      <t xml:space="preserve">Nombre de traitements financés </t>
    </r>
  </si>
  <si>
    <r>
      <rPr>
        <sz val="11"/>
        <rFont val="Arial"/>
        <family val="2"/>
      </rPr>
      <t xml:space="preserve"> Demande à financer par le biais d'une proposition de financement du FM</t>
    </r>
  </si>
  <si>
    <r>
      <rPr>
        <sz val="11"/>
        <rFont val="Arial"/>
        <family val="2"/>
      </rPr>
      <t>Besoins totaux en USD*</t>
    </r>
  </si>
  <si>
    <r>
      <rPr>
        <sz val="11"/>
        <rFont val="Arial"/>
        <family val="2"/>
      </rPr>
      <t>Ressources extérieures (donner le nom des partenaires)</t>
    </r>
  </si>
  <si>
    <r>
      <rPr>
        <sz val="11"/>
        <color theme="1"/>
        <rFont val="Arial"/>
        <family val="2"/>
      </rPr>
      <t>Merci de changer la devise en cas d’utilisation de l’EURO</t>
    </r>
  </si>
  <si>
    <r>
      <rPr>
        <sz val="11"/>
        <color theme="1"/>
        <rFont val="Arial"/>
        <family val="2"/>
      </rPr>
      <t xml:space="preserve">Indiquer la croissance démographique </t>
    </r>
  </si>
  <si>
    <r>
      <rPr>
        <b/>
        <sz val="10"/>
        <rFont val="Calibri"/>
        <family val="2"/>
      </rPr>
      <t>Nombre total de cas présumés de paludisme</t>
    </r>
  </si>
  <si>
    <r>
      <rPr>
        <b/>
        <sz val="10"/>
        <color theme="1"/>
        <rFont val="Calibri"/>
        <family val="2"/>
      </rPr>
      <t>Cible nationale pour la microscopie par rapport au TDR</t>
    </r>
  </si>
  <si>
    <r>
      <rPr>
        <sz val="10"/>
        <color theme="1"/>
        <rFont val="Calibri"/>
        <family val="2"/>
      </rPr>
      <t xml:space="preserve">% de couverture des diagnostics par microscopie </t>
    </r>
  </si>
  <si>
    <r>
      <rPr>
        <sz val="10"/>
        <color theme="1"/>
        <rFont val="Calibri"/>
        <family val="2"/>
      </rPr>
      <t xml:space="preserve">% de couverture des diagnostics par TDR </t>
    </r>
  </si>
  <si>
    <r>
      <rPr>
        <sz val="11"/>
        <rFont val="Arial"/>
        <family val="2"/>
      </rPr>
      <t xml:space="preserve"> Indiquer le pourcentage de femmes enceintes</t>
    </r>
  </si>
  <si>
    <r>
      <rPr>
        <sz val="11"/>
        <rFont val="Arial"/>
        <family val="2"/>
      </rPr>
      <t xml:space="preserve"> Indiquer le pourcentage d'enfants de moins de 1 an</t>
    </r>
  </si>
  <si>
    <r>
      <rPr>
        <sz val="11"/>
        <rFont val="Arial"/>
        <family val="2"/>
      </rPr>
      <t>Référentiel</t>
    </r>
  </si>
  <si>
    <r>
      <rPr>
        <sz val="11"/>
        <rFont val="Arial"/>
        <family val="2"/>
      </rPr>
      <t>Cibles nationales</t>
    </r>
  </si>
  <si>
    <r>
      <rPr>
        <sz val="11"/>
        <color theme="1"/>
        <rFont val="Arial"/>
        <family val="2"/>
      </rPr>
      <t>Hypothèses</t>
    </r>
  </si>
  <si>
    <r>
      <rPr>
        <sz val="11"/>
        <rFont val="Arial"/>
        <family val="2"/>
      </rPr>
      <t>Besoins programmatiques pour les campagnes : population de la zone cible (A)</t>
    </r>
  </si>
  <si>
    <r>
      <rPr>
        <sz val="11"/>
        <rFont val="Arial"/>
        <family val="2"/>
      </rPr>
      <t>(facultatif) Pour les pays où le recensement date de plus de 5 ans, envisager d’inclure un stock tampon allant jusqu’à 10 %</t>
    </r>
  </si>
  <si>
    <r>
      <rPr>
        <sz val="11"/>
        <color theme="1"/>
        <rFont val="Arial"/>
        <family val="2"/>
      </rPr>
      <t>Si le recensement date d'il y a plus de 5 ans, le pays peut envisager d'inclure un stock tampon allant jusqu’à 10 % maximum ou d'utiliser les données des campagnes précédentes pour justifier une quantité tampon.  Insérer la date du recensement</t>
    </r>
  </si>
  <si>
    <r>
      <rPr>
        <sz val="11"/>
        <rFont val="Arial"/>
        <family val="2"/>
      </rPr>
      <t xml:space="preserve"> Besoins totaux de la campagne (B)</t>
    </r>
  </si>
  <si>
    <r>
      <rPr>
        <sz val="11"/>
        <color theme="1"/>
        <rFont val="Arial"/>
        <family val="2"/>
      </rPr>
      <t>Si cette couverture n’est pas universelle, indiquer le pourcentage de femmes enceintes couvertes et tenir compte de l’extension de la couverture</t>
    </r>
  </si>
  <si>
    <r>
      <rPr>
        <sz val="11"/>
        <color theme="1"/>
        <rFont val="Arial"/>
        <family val="2"/>
      </rPr>
      <t>Si la couverture du PEV n’est pas universelle, indiquer le pourcentage de nourrissons couverts et tenir compte de l’extension de la couverture</t>
    </r>
  </si>
  <si>
    <r>
      <rPr>
        <sz val="11"/>
        <color theme="1"/>
        <rFont val="Arial"/>
        <family val="2"/>
      </rPr>
      <t>Nombre actuel de moustiquaires financées ou annoncées</t>
    </r>
  </si>
  <si>
    <r>
      <rPr>
        <sz val="11"/>
        <color theme="1"/>
        <rFont val="Arial"/>
        <family val="2"/>
      </rPr>
      <t>Demande à financer par le biais d'une proposition de financement du FM (J)</t>
    </r>
  </si>
  <si>
    <r>
      <rPr>
        <sz val="11"/>
        <rFont val="Arial"/>
        <family val="2"/>
      </rPr>
      <t>Dépenses si toutes les moustiquaires sont conventionnelles</t>
    </r>
  </si>
  <si>
    <r>
      <rPr>
        <b/>
        <sz val="11"/>
        <color theme="1"/>
        <rFont val="Calibri"/>
        <family val="2"/>
        <scheme val="minor"/>
      </rPr>
      <t>Fonds disponibles pour passer aux moustiquaires PBO</t>
    </r>
  </si>
  <si>
    <r>
      <rPr>
        <sz val="11"/>
        <color theme="1"/>
        <rFont val="Arial"/>
        <family val="2"/>
      </rPr>
      <t>Q. Écart restant en moustiquaires PBO : O-P</t>
    </r>
  </si>
  <si>
    <r>
      <rPr>
        <sz val="11"/>
        <rFont val="Arial"/>
        <family val="2"/>
      </rPr>
      <t xml:space="preserve">Moustiquaires financées </t>
    </r>
  </si>
  <si>
    <r>
      <rPr>
        <sz val="11"/>
        <rFont val="Arial"/>
        <family val="2"/>
      </rPr>
      <t>FM</t>
    </r>
  </si>
  <si>
    <r>
      <rPr>
        <sz val="11"/>
        <rFont val="Arial"/>
        <family val="2"/>
      </rPr>
      <t>DFID</t>
    </r>
  </si>
  <si>
    <r>
      <rPr>
        <sz val="11"/>
        <rFont val="Arial"/>
        <family val="2"/>
      </rPr>
      <t>PMI</t>
    </r>
  </si>
  <si>
    <r>
      <rPr>
        <sz val="11"/>
        <rFont val="Arial"/>
        <family val="2"/>
      </rPr>
      <t>Gouvernement</t>
    </r>
  </si>
  <si>
    <r>
      <rPr>
        <sz val="11"/>
        <rFont val="Arial"/>
        <family val="2"/>
      </rPr>
      <t>total</t>
    </r>
  </si>
  <si>
    <r>
      <rPr>
        <sz val="11"/>
        <rFont val="Arial"/>
        <family val="2"/>
      </rPr>
      <t>Remplacez tous les chiffres du tableau par vos propres données</t>
    </r>
  </si>
  <si>
    <r>
      <rPr>
        <sz val="11"/>
        <color indexed="8"/>
        <rFont val="Arial"/>
        <family val="2"/>
      </rPr>
      <t>Hypothèses financières – exemple</t>
    </r>
  </si>
  <si>
    <r>
      <rPr>
        <sz val="11"/>
        <color indexed="8"/>
        <rFont val="Arial"/>
        <family val="2"/>
      </rPr>
      <t>USD</t>
    </r>
  </si>
  <si>
    <r>
      <rPr>
        <sz val="11"/>
        <color indexed="8"/>
        <rFont val="Arial"/>
        <family val="2"/>
      </rPr>
      <t>Coût d'une moustiquaire</t>
    </r>
  </si>
  <si>
    <r>
      <rPr>
        <sz val="11"/>
        <color indexed="8"/>
        <rFont val="Arial"/>
        <family val="2"/>
      </rPr>
      <t>Entreposage</t>
    </r>
  </si>
  <si>
    <r>
      <rPr>
        <sz val="11"/>
        <color indexed="8"/>
        <rFont val="Arial"/>
        <family val="2"/>
      </rPr>
      <t>Distribution</t>
    </r>
  </si>
  <si>
    <r>
      <rPr>
        <sz val="10"/>
        <color indexed="8"/>
        <rFont val="Calibri"/>
        <family val="2"/>
      </rPr>
      <t xml:space="preserve">Formation </t>
    </r>
  </si>
  <si>
    <r>
      <rPr>
        <sz val="10"/>
        <color indexed="8"/>
        <rFont val="Calibri"/>
        <family val="2"/>
      </rPr>
      <t>Microplanification</t>
    </r>
  </si>
  <si>
    <r>
      <rPr>
        <sz val="10"/>
        <color indexed="8"/>
        <rFont val="Calibri"/>
        <family val="2"/>
      </rPr>
      <t>Mobilisation sociale</t>
    </r>
  </si>
  <si>
    <r>
      <rPr>
        <sz val="10"/>
        <color indexed="8"/>
        <rFont val="Calibri"/>
        <family val="2"/>
      </rPr>
      <t>Le S&amp;E englobe la supervision</t>
    </r>
  </si>
  <si>
    <r>
      <rPr>
        <sz val="11"/>
        <color theme="1"/>
        <rFont val="Arial"/>
        <family val="2"/>
      </rPr>
      <t xml:space="preserve">Total par moustiquaire </t>
    </r>
  </si>
  <si>
    <r>
      <rPr>
        <b/>
        <sz val="20"/>
        <rFont val="Calibri"/>
        <family val="2"/>
      </rPr>
      <t>Calcul des besoins humains et financiers pour les opérations de pulvérisation</t>
    </r>
  </si>
  <si>
    <r>
      <rPr>
        <b/>
        <sz val="10"/>
        <rFont val="Calibri"/>
        <family val="2"/>
      </rPr>
      <t>Quantification des insecticides</t>
    </r>
  </si>
  <si>
    <r>
      <rPr>
        <sz val="11"/>
        <rFont val="Calibri"/>
        <family val="2"/>
        <scheme val="minor"/>
      </rPr>
      <t>Le coût est calculé en multipliant la surface pulvérisable moyenne par structure (en incluant les coûts de transport, de stockage et d’élimination. S'il y a une rotation des insecticides, assurez-vous de calculer différemment pour chaque produit chimique car le prix unitaire variera en fonction de l'insecticide utilisé par cycle) par le nombre de structures.</t>
    </r>
  </si>
  <si>
    <r>
      <rPr>
        <b/>
        <sz val="10"/>
        <rFont val="Calibri"/>
        <family val="2"/>
      </rPr>
      <t>Équipement (pompes, équipement de protection, etc.)</t>
    </r>
  </si>
  <si>
    <r>
      <rPr>
        <sz val="11"/>
        <rFont val="Calibri"/>
        <family val="2"/>
        <scheme val="minor"/>
      </rPr>
      <t>Comprend les pompes, pièces de rechange, équipement de protection individuelle, matériel de campement, etc.</t>
    </r>
  </si>
  <si>
    <r>
      <rPr>
        <b/>
        <sz val="10"/>
        <rFont val="Calibri"/>
        <family val="2"/>
      </rPr>
      <t>Opérations de pulvérisation et coûts administratifs</t>
    </r>
  </si>
  <si>
    <r>
      <rPr>
        <sz val="11"/>
        <rFont val="Calibri"/>
        <family val="2"/>
        <scheme val="minor"/>
      </rPr>
      <t>Comprend les frais de personnel, de transport, d’entreposage, de gestion des déchets et de location de salles de préparation/lavage</t>
    </r>
  </si>
  <si>
    <r>
      <rPr>
        <b/>
        <sz val="10"/>
        <rFont val="Calibri"/>
        <family val="2"/>
      </rPr>
      <t>Formation et supervision</t>
    </r>
  </si>
  <si>
    <r>
      <rPr>
        <sz val="11"/>
        <rFont val="Calibri"/>
        <family val="2"/>
        <scheme val="minor"/>
      </rPr>
      <t>Comprend les frais de personnel, le matériel, la nourriture, la location des locaux pour la formation et le suivi des coûts de supervision</t>
    </r>
  </si>
  <si>
    <r>
      <rPr>
        <b/>
        <sz val="10"/>
        <rFont val="Calibri"/>
        <family val="2"/>
      </rPr>
      <t>Mobilisation communautaire</t>
    </r>
  </si>
  <si>
    <r>
      <rPr>
        <b/>
        <sz val="10"/>
        <rFont val="Calibri"/>
        <family val="2"/>
      </rPr>
      <t>Suivi et établissement de rapports</t>
    </r>
  </si>
  <si>
    <r>
      <rPr>
        <b/>
        <sz val="10"/>
        <rFont val="Calibri"/>
        <family val="2"/>
      </rPr>
      <t>Coût total par an (indiquer la devise)</t>
    </r>
  </si>
  <si>
    <r>
      <rPr>
        <b/>
        <sz val="10"/>
        <rFont val="Calibri"/>
        <family val="2"/>
      </rPr>
      <t>indiquer le nom du ou des insecticides à utiliser</t>
    </r>
  </si>
  <si>
    <r>
      <rPr>
        <sz val="10"/>
        <rFont val="Calibri"/>
        <family val="2"/>
      </rPr>
      <t>2.3.2</t>
    </r>
  </si>
  <si>
    <r>
      <rPr>
        <b/>
        <sz val="10"/>
        <rFont val="Calibri"/>
        <family val="2"/>
      </rPr>
      <t>2.4.1</t>
    </r>
  </si>
  <si>
    <r>
      <rPr>
        <b/>
        <sz val="10"/>
        <rFont val="Calibri"/>
        <family val="2"/>
      </rPr>
      <t>2.4.2</t>
    </r>
  </si>
  <si>
    <r>
      <rPr>
        <b/>
        <sz val="10"/>
        <rFont val="Calibri"/>
        <family val="2"/>
      </rPr>
      <t>2.4.3</t>
    </r>
  </si>
  <si>
    <r>
      <rPr>
        <sz val="11"/>
        <rFont val="Calibri"/>
        <family val="2"/>
        <scheme val="minor"/>
      </rPr>
      <t>Population totale</t>
    </r>
  </si>
  <si>
    <r>
      <rPr>
        <sz val="11"/>
        <rFont val="Calibri"/>
        <family val="2"/>
        <scheme val="minor"/>
      </rPr>
      <t>Nombre d'enfants de moins de cinq ans dans la zone ciblée</t>
    </r>
  </si>
  <si>
    <r>
      <rPr>
        <sz val="11"/>
        <rFont val="Calibri"/>
        <family val="2"/>
        <scheme val="minor"/>
      </rPr>
      <t xml:space="preserve">Nombre total d'AQ-SP nécessaires dans une année </t>
    </r>
  </si>
  <si>
    <r>
      <rPr>
        <b/>
        <sz val="10"/>
        <color indexed="8"/>
        <rFont val="Calibri"/>
        <family val="2"/>
      </rPr>
      <t>Total par enfant et par an</t>
    </r>
  </si>
  <si>
    <r>
      <rPr>
        <sz val="10"/>
        <color indexed="8"/>
        <rFont val="Calibri"/>
        <family val="2"/>
      </rPr>
      <t>Utiliser les données provenant de l'expérience de terrain ou, si elles ne sont pas disponibles, utiliser les dépenses engagées par les campagnes de distribution de MILDA</t>
    </r>
  </si>
  <si>
    <r>
      <rPr>
        <b/>
        <sz val="10"/>
        <rFont val="Arial"/>
        <family val="2"/>
      </rPr>
      <t>Besoins approximatifs de TPI</t>
    </r>
  </si>
  <si>
    <r>
      <rPr>
        <sz val="10"/>
        <rFont val="Arial"/>
        <family val="2"/>
      </rPr>
      <t>La cible idéale représente 100 % du total des femmes enceintes vivant dans des zones de transmission stable, mais si la couverture des soins prénatals est faible, tenir compte de l'accroissement de la couverture au fil du temps.</t>
    </r>
  </si>
  <si>
    <r>
      <rPr>
        <b/>
        <sz val="14"/>
        <color theme="1"/>
        <rFont val="Calibri"/>
        <family val="2"/>
      </rPr>
      <t>ANALYSE DES ÉCARTS ET HYPOTHÈSES POUR LE SUIVI ET ÉVALUATION</t>
    </r>
  </si>
  <si>
    <r>
      <rPr>
        <b/>
        <sz val="10"/>
        <color theme="1"/>
        <rFont val="Arial"/>
        <family val="2"/>
      </rPr>
      <t>Besoins de suivi-évaluation</t>
    </r>
  </si>
  <si>
    <r>
      <rPr>
        <b/>
        <sz val="11"/>
        <color theme="1"/>
        <rFont val="Arial"/>
        <family val="2"/>
      </rPr>
      <t>2023 (n)</t>
    </r>
  </si>
  <si>
    <r>
      <rPr>
        <b/>
        <sz val="11"/>
        <color theme="1"/>
        <rFont val="Arial"/>
        <family val="2"/>
      </rPr>
      <t>2023 (coût)</t>
    </r>
  </si>
  <si>
    <r>
      <rPr>
        <b/>
        <sz val="11"/>
        <color theme="1"/>
        <rFont val="Arial"/>
        <family val="2"/>
      </rPr>
      <t>Coût unitaire par activité</t>
    </r>
  </si>
  <si>
    <r>
      <rPr>
        <b/>
        <sz val="10"/>
        <color theme="1"/>
        <rFont val="Arial"/>
        <family val="2"/>
      </rPr>
      <t xml:space="preserve">Commentaire : </t>
    </r>
    <r>
      <rPr>
        <b/>
        <sz val="10"/>
        <color theme="1"/>
        <rFont val="Arial"/>
        <family val="2"/>
      </rPr>
      <t xml:space="preserve">Indiquer le nombre (n) pour chaque activité planifiée par an en fonction du Plan stratégique national. </t>
    </r>
    <r>
      <rPr>
        <b/>
        <sz val="10"/>
        <color theme="1"/>
        <rFont val="Arial"/>
        <family val="2"/>
      </rPr>
      <t xml:space="preserve">Le coût unitaire de chaque activité aidera à calculer le coût total </t>
    </r>
  </si>
  <si>
    <r>
      <rPr>
        <sz val="10"/>
        <color theme="1"/>
        <rFont val="Arial"/>
        <family val="2"/>
      </rPr>
      <t>Surveillance de routine</t>
    </r>
  </si>
  <si>
    <r>
      <rPr>
        <sz val="10"/>
        <color theme="1"/>
        <rFont val="Arial"/>
        <family val="2"/>
      </rPr>
      <t>Suivi logistique de routine</t>
    </r>
  </si>
  <si>
    <r>
      <rPr>
        <sz val="10"/>
        <color theme="1"/>
        <rFont val="Arial"/>
        <family val="2"/>
      </rPr>
      <t>Réunions pour la prise de décision</t>
    </r>
  </si>
  <si>
    <r>
      <rPr>
        <sz val="10"/>
        <color theme="1"/>
        <rFont val="Arial"/>
        <family val="2"/>
      </rPr>
      <t>Suivi de l'efficacité des médicaments</t>
    </r>
  </si>
  <si>
    <r>
      <rPr>
        <sz val="10"/>
        <color theme="1"/>
        <rFont val="Arial"/>
        <family val="2"/>
      </rPr>
      <t>Suivi de la résistance aux insecticides</t>
    </r>
  </si>
  <si>
    <r>
      <rPr>
        <sz val="10"/>
        <color theme="1"/>
        <rFont val="Arial"/>
        <family val="2"/>
      </rPr>
      <t>Enquête sur les indicateurs du paludisme (EIP)</t>
    </r>
  </si>
  <si>
    <r>
      <rPr>
        <sz val="10"/>
        <color theme="1"/>
        <rFont val="Arial"/>
        <family val="2"/>
      </rPr>
      <t>Suivi de la durabilité des MILDA</t>
    </r>
  </si>
  <si>
    <r>
      <rPr>
        <sz val="10"/>
        <color theme="1"/>
        <rFont val="Arial"/>
        <family val="2"/>
      </rPr>
      <t>Pharmacovigilance</t>
    </r>
  </si>
  <si>
    <r>
      <rPr>
        <sz val="10"/>
        <color theme="1"/>
        <rFont val="Arial"/>
        <family val="2"/>
      </rPr>
      <t>Enquêtes de suivi sur les MILDA</t>
    </r>
  </si>
  <si>
    <r>
      <rPr>
        <sz val="10"/>
        <color theme="1"/>
        <rFont val="Arial"/>
        <family val="2"/>
      </rPr>
      <t>Assurance qualité sur la PID</t>
    </r>
  </si>
  <si>
    <r>
      <rPr>
        <sz val="10"/>
        <color theme="1"/>
        <rFont val="Arial"/>
        <family val="2"/>
      </rPr>
      <t>Renforcement de la capacité à appliquer les réglementations</t>
    </r>
  </si>
  <si>
    <r>
      <rPr>
        <sz val="10"/>
        <color theme="1"/>
        <rFont val="Arial"/>
        <family val="2"/>
      </rPr>
      <t>Équipements (ordinateurs, GPS, PDA, etc.)</t>
    </r>
  </si>
  <si>
    <r>
      <rPr>
        <sz val="10"/>
        <color theme="1"/>
        <rFont val="Arial"/>
        <family val="2"/>
      </rPr>
      <t>Recherche opérationnelle</t>
    </r>
  </si>
  <si>
    <r>
      <rPr>
        <sz val="10"/>
        <color theme="1"/>
        <rFont val="Arial"/>
        <family val="2"/>
      </rPr>
      <t>Systèmes de prévision du risque épidémique/collecte de données</t>
    </r>
  </si>
  <si>
    <r>
      <rPr>
        <b/>
        <sz val="10"/>
        <color theme="1"/>
        <rFont val="Arial"/>
        <family val="2"/>
      </rPr>
      <t>Autres</t>
    </r>
  </si>
  <si>
    <r>
      <rPr>
        <b/>
        <sz val="10"/>
        <color theme="1"/>
        <rFont val="Arial"/>
        <family val="2"/>
      </rPr>
      <t>Total des coûts estimés</t>
    </r>
  </si>
  <si>
    <r>
      <rPr>
        <sz val="10"/>
        <color theme="1"/>
        <rFont val="Arial"/>
        <family val="2"/>
      </rPr>
      <t>Ressources disponibles</t>
    </r>
  </si>
  <si>
    <r>
      <rPr>
        <b/>
        <sz val="10"/>
        <color theme="1"/>
        <rFont val="Arial"/>
        <family val="2"/>
      </rPr>
      <t>ÉCART DE FINANCEMENT</t>
    </r>
  </si>
  <si>
    <r>
      <rPr>
        <sz val="9"/>
        <color theme="1"/>
        <rFont val="Arial"/>
        <family val="2"/>
      </rPr>
      <t xml:space="preserve">* </t>
    </r>
    <r>
      <rPr>
        <i/>
        <sz val="9"/>
        <color theme="1"/>
        <rFont val="Arial"/>
        <family val="2"/>
      </rPr>
      <t>Les</t>
    </r>
    <r>
      <rPr>
        <sz val="9"/>
        <color theme="1"/>
        <rFont val="Arial"/>
        <family val="2"/>
      </rPr>
      <t xml:space="preserve"> </t>
    </r>
    <r>
      <rPr>
        <i/>
        <sz val="9"/>
        <color theme="1"/>
        <rFont val="Arial"/>
        <family val="2"/>
      </rPr>
      <t>notes en dessous du tableau rempli doivent être incluses pour indiquer la source des estimations de coûts (par exemple, budgets nationaux, estimations génériques données ci-dessous, etc.)</t>
    </r>
  </si>
  <si>
    <r>
      <rPr>
        <sz val="10"/>
        <color theme="1"/>
        <rFont val="Arial"/>
        <family val="2"/>
      </rPr>
      <t> </t>
    </r>
    <r>
      <rPr>
        <b/>
        <sz val="10"/>
        <color theme="1"/>
        <rFont val="Arial"/>
        <family val="2"/>
      </rPr>
      <t>Domaine</t>
    </r>
  </si>
  <si>
    <r>
      <rPr>
        <b/>
        <sz val="10"/>
        <color rgb="FF000000"/>
        <rFont val="Calibri"/>
        <family val="2"/>
      </rPr>
      <t>Effectifs du personnel</t>
    </r>
  </si>
  <si>
    <r>
      <rPr>
        <b/>
        <sz val="10"/>
        <color rgb="FF000000"/>
        <rFont val="Calibri"/>
        <family val="2"/>
      </rPr>
      <t>Besoins</t>
    </r>
  </si>
  <si>
    <r>
      <rPr>
        <b/>
        <sz val="10"/>
        <color rgb="FF000000"/>
        <rFont val="Calibri"/>
        <family val="2"/>
      </rPr>
      <t>Disponible</t>
    </r>
  </si>
  <si>
    <r>
      <rPr>
        <b/>
        <sz val="10"/>
        <color rgb="FF000000"/>
        <rFont val="Calibri"/>
        <family val="2"/>
      </rPr>
      <t>Écart</t>
    </r>
  </si>
  <si>
    <r>
      <rPr>
        <b/>
        <sz val="10"/>
        <color theme="1"/>
        <rFont val="Arial"/>
        <family val="2"/>
      </rPr>
      <t>Gestion et assistance technique</t>
    </r>
  </si>
  <si>
    <r>
      <rPr>
        <sz val="10"/>
        <color rgb="FF000000"/>
        <rFont val="Calibri"/>
        <family val="2"/>
      </rPr>
      <t>Responsable de programme</t>
    </r>
  </si>
  <si>
    <r>
      <rPr>
        <sz val="10"/>
        <color theme="1"/>
        <rFont val="Arial"/>
        <family val="2"/>
      </rPr>
      <t xml:space="preserve">Gestion globale/Coordination/Bilans </t>
    </r>
  </si>
  <si>
    <r>
      <rPr>
        <sz val="10"/>
        <color rgb="FF000000"/>
        <rFont val="Calibri"/>
        <family val="2"/>
      </rPr>
      <t>Responsable de programme adjoint</t>
    </r>
  </si>
  <si>
    <r>
      <rPr>
        <sz val="10"/>
        <color theme="1"/>
        <rFont val="Arial"/>
        <family val="2"/>
      </rPr>
      <t>Aide à la planification décentralisée (spécifique au paludisme)</t>
    </r>
  </si>
  <si>
    <r>
      <rPr>
        <sz val="10"/>
        <color rgb="FF000000"/>
        <rFont val="Calibri"/>
        <family val="2"/>
      </rPr>
      <t xml:space="preserve">Gestion des cas </t>
    </r>
  </si>
  <si>
    <r>
      <rPr>
        <sz val="10"/>
        <color theme="1"/>
        <rFont val="Arial"/>
        <family val="2"/>
      </rPr>
      <t xml:space="preserve">Élaboration et diffusion des politiques </t>
    </r>
  </si>
  <si>
    <r>
      <rPr>
        <sz val="10"/>
        <color rgb="FF000000"/>
        <rFont val="Calibri"/>
        <family val="2"/>
      </rPr>
      <t>Lutte antivectorielle</t>
    </r>
  </si>
  <si>
    <r>
      <rPr>
        <b/>
        <sz val="10"/>
        <color theme="1"/>
        <rFont val="Arial"/>
        <family val="2"/>
      </rPr>
      <t>Soutien aux opérations des programmes nationaux de lutte contre le paludisme (PNLP)</t>
    </r>
  </si>
  <si>
    <r>
      <rPr>
        <sz val="10"/>
        <color rgb="FF000000"/>
        <rFont val="Calibri"/>
        <family val="2"/>
      </rPr>
      <t>Plaidoyer, communication et mobilisation sociale</t>
    </r>
  </si>
  <si>
    <r>
      <rPr>
        <sz val="10"/>
        <color theme="1"/>
        <rFont val="Arial"/>
        <family val="2"/>
      </rPr>
      <t>Véhicules/Motos + Entretien</t>
    </r>
  </si>
  <si>
    <r>
      <rPr>
        <sz val="10"/>
        <color rgb="FF000000"/>
        <rFont val="Calibri"/>
        <family val="2"/>
      </rPr>
      <t>Préparation et réponse aux épidémies</t>
    </r>
  </si>
  <si>
    <r>
      <rPr>
        <sz val="10"/>
        <color theme="1"/>
        <rFont val="Arial"/>
        <family val="2"/>
      </rPr>
      <t>Ordinateurs/Équipement de bureau</t>
    </r>
  </si>
  <si>
    <r>
      <rPr>
        <sz val="10"/>
        <color rgb="FF000000"/>
        <rFont val="Calibri"/>
        <family val="2"/>
      </rPr>
      <t>Surveillance, suivi et évaluation et recherche opérationnelle</t>
    </r>
  </si>
  <si>
    <r>
      <rPr>
        <sz val="10"/>
        <color theme="1"/>
        <rFont val="Arial"/>
        <family val="2"/>
      </rPr>
      <t>Visites de terrain/Supervision </t>
    </r>
  </si>
  <si>
    <r>
      <rPr>
        <sz val="10"/>
        <color rgb="FF000000"/>
        <rFont val="Calibri"/>
        <family val="2"/>
      </rPr>
      <t>Mobilisation des ressources et partenariats</t>
    </r>
  </si>
  <si>
    <r>
      <rPr>
        <sz val="10"/>
        <color theme="1"/>
        <rFont val="Arial"/>
        <family val="2"/>
      </rPr>
      <t>Frais généraux et administratifs</t>
    </r>
  </si>
  <si>
    <r>
      <rPr>
        <sz val="10"/>
        <color rgb="FF000000"/>
        <rFont val="Calibri"/>
        <family val="2"/>
      </rPr>
      <t>Planification</t>
    </r>
  </si>
  <si>
    <r>
      <rPr>
        <b/>
        <sz val="10"/>
        <color theme="1"/>
        <rFont val="Arial"/>
        <family val="2"/>
      </rPr>
      <t>Soutien aux opérations provinciales des programmes nationaux de lutte contre le paludisme (PNLP)</t>
    </r>
  </si>
  <si>
    <r>
      <rPr>
        <sz val="10"/>
        <color rgb="FF000000"/>
        <rFont val="Calibri"/>
        <family val="2"/>
      </rPr>
      <t>Coordinateur de formation</t>
    </r>
  </si>
  <si>
    <r>
      <rPr>
        <sz val="10"/>
        <color theme="1"/>
        <rFont val="Arial"/>
        <family val="2"/>
      </rPr>
      <t xml:space="preserve">Personnel </t>
    </r>
  </si>
  <si>
    <r>
      <rPr>
        <sz val="10"/>
        <color rgb="FF000000"/>
        <rFont val="Calibri"/>
        <family val="2"/>
      </rPr>
      <t>Logisticien</t>
    </r>
  </si>
  <si>
    <r>
      <rPr>
        <sz val="11"/>
        <rFont val="Arial"/>
        <family val="2"/>
      </rPr>
      <t>Total</t>
    </r>
  </si>
  <si>
    <r>
      <rPr>
        <b/>
        <sz val="10"/>
        <color theme="1"/>
        <rFont val="Arial"/>
        <family val="2"/>
      </rPr>
      <t>Renforcement institutionnel</t>
    </r>
  </si>
  <si>
    <r>
      <rPr>
        <sz val="10"/>
        <color theme="1"/>
        <rFont val="Arial"/>
        <family val="2"/>
      </rPr>
      <t xml:space="preserve">Laboratoire national/provincial </t>
    </r>
  </si>
  <si>
    <r>
      <rPr>
        <sz val="10"/>
        <color theme="1"/>
        <rFont val="Arial"/>
        <family val="2"/>
      </rPr>
      <t>Minilabs (PV)</t>
    </r>
  </si>
  <si>
    <r>
      <rPr>
        <sz val="10"/>
        <color theme="1"/>
        <rFont val="Arial"/>
        <family val="2"/>
      </rPr>
      <t>Capacité des laboratoires des établissements de santé (microscopes)</t>
    </r>
  </si>
  <si>
    <r>
      <rPr>
        <sz val="10"/>
        <color theme="1"/>
        <rFont val="Arial"/>
        <family val="2"/>
      </rPr>
      <t>Établissements de fourniture/de gestion des médicaments (y compris magasins, assistance technique, installation, fonctionnement)</t>
    </r>
  </si>
  <si>
    <r>
      <rPr>
        <b/>
        <sz val="10"/>
        <color theme="1"/>
        <rFont val="Arial"/>
        <family val="2"/>
      </rPr>
      <t>Formation générale/spécialisée</t>
    </r>
  </si>
  <si>
    <r>
      <rPr>
        <sz val="10"/>
        <color theme="1"/>
        <rFont val="Arial"/>
        <family val="2"/>
      </rPr>
      <t>Mise à jour du programme de formation, formation avant emploi</t>
    </r>
  </si>
  <si>
    <r>
      <rPr>
        <sz val="10"/>
        <color theme="1"/>
        <rFont val="Arial"/>
        <family val="2"/>
      </rPr>
      <t xml:space="preserve">Élaboration et diffusion d'aide-mémoire </t>
    </r>
  </si>
  <si>
    <r>
      <rPr>
        <b/>
        <sz val="10"/>
        <color theme="1"/>
        <rFont val="Arial"/>
        <family val="2"/>
      </rPr>
      <t>Ressources humaines</t>
    </r>
  </si>
  <si>
    <r>
      <rPr>
        <sz val="10"/>
        <color theme="1"/>
        <rFont val="Arial"/>
        <family val="2"/>
      </rPr>
      <t>Supervision de soutien de la part de la direction hospitalière (HMT) de la province/du district</t>
    </r>
  </si>
  <si>
    <r>
      <rPr>
        <sz val="10"/>
        <color theme="1"/>
        <rFont val="Arial"/>
        <family val="2"/>
      </rPr>
      <t>Supervision de soutien/CQ-AQ/OTJ du laboratoire de la province ou du district</t>
    </r>
  </si>
  <si>
    <r>
      <rPr>
        <sz val="10"/>
        <color theme="1"/>
        <rFont val="Arial"/>
        <family val="2"/>
      </rPr>
      <t>Assistance technique non spécifiée</t>
    </r>
  </si>
  <si>
    <r>
      <rPr>
        <b/>
        <sz val="10"/>
        <color rgb="FF000000"/>
        <rFont val="Arial"/>
        <family val="2"/>
      </rPr>
      <t xml:space="preserve">Total des coûts estimés </t>
    </r>
  </si>
  <si>
    <r>
      <rPr>
        <b/>
        <sz val="10"/>
        <color theme="1"/>
        <rFont val="Arial"/>
        <family val="2"/>
      </rPr>
      <t xml:space="preserve">Ressources disponibles </t>
    </r>
  </si>
  <si>
    <r>
      <rPr>
        <sz val="10"/>
        <color theme="1"/>
        <rFont val="Arial"/>
        <family val="2"/>
      </rPr>
      <t>Ressources disponibles</t>
    </r>
  </si>
  <si>
    <r>
      <rPr>
        <b/>
        <sz val="10"/>
        <color rgb="FF000000"/>
        <rFont val="Arial"/>
        <family val="2"/>
      </rPr>
      <t xml:space="preserve">ÉCART DE FINANCEMENT </t>
    </r>
  </si>
  <si>
    <r>
      <rPr>
        <b/>
        <sz val="12"/>
        <color theme="1"/>
        <rFont val="Arial"/>
        <family val="2"/>
      </rPr>
      <t xml:space="preserve">COMMENTAIRE : </t>
    </r>
    <r>
      <rPr>
        <b/>
        <sz val="12"/>
        <color theme="1"/>
        <rFont val="Arial"/>
        <family val="2"/>
      </rPr>
      <t xml:space="preserve">La liste dans le tableau ci-dessus n'est pas exhaustive. </t>
    </r>
    <r>
      <rPr>
        <b/>
        <sz val="12"/>
        <color theme="1"/>
        <rFont val="Arial"/>
        <family val="2"/>
      </rPr>
      <t>Chaque pays doit adapter cette liste à ses besoins et exigences spécifiques.</t>
    </r>
  </si>
  <si>
    <r>
      <rPr>
        <b/>
        <sz val="10"/>
        <color theme="1"/>
        <rFont val="Arial"/>
        <family val="2"/>
      </rPr>
      <t>PLAIDOYER</t>
    </r>
    <r>
      <rPr>
        <sz val="10"/>
        <color rgb="FF000000"/>
        <rFont val="Arial"/>
        <family val="2"/>
      </rPr>
      <t> </t>
    </r>
  </si>
  <si>
    <r>
      <rPr>
        <b/>
        <sz val="10"/>
        <color theme="1"/>
        <rFont val="Arial"/>
        <family val="2"/>
      </rPr>
      <t>Réunions de plaidoyer (nationales)</t>
    </r>
  </si>
  <si>
    <r>
      <rPr>
        <sz val="10"/>
        <color rgb="FF000000"/>
        <rFont val="Arial"/>
        <family val="2"/>
      </rPr>
      <t>Décideurs/Dirigeants</t>
    </r>
  </si>
  <si>
    <r>
      <rPr>
        <b/>
        <sz val="10"/>
        <color theme="1"/>
        <rFont val="Arial"/>
        <family val="2"/>
      </rPr>
      <t>Bulletin trimestriel sur le paludisme</t>
    </r>
  </si>
  <si>
    <r>
      <rPr>
        <b/>
        <sz val="10"/>
        <color theme="1"/>
        <rFont val="Arial"/>
        <family val="2"/>
      </rPr>
      <t>Groupes de plaidoyer de district/communautaires</t>
    </r>
  </si>
  <si>
    <r>
      <rPr>
        <sz val="10"/>
        <color rgb="FF000000"/>
        <rFont val="Arial"/>
        <family val="2"/>
      </rPr>
      <t>Conception des supports</t>
    </r>
  </si>
  <si>
    <r>
      <rPr>
        <sz val="10"/>
        <color rgb="FF000000"/>
        <rFont val="Arial"/>
        <family val="2"/>
      </rPr>
      <t xml:space="preserve">Production et distribution de supports imprimés </t>
    </r>
  </si>
  <si>
    <r>
      <rPr>
        <sz val="10"/>
        <color rgb="FF000000"/>
        <rFont val="Arial"/>
        <family val="2"/>
      </rPr>
      <t>Réunions d'éducation communautaire</t>
    </r>
  </si>
  <si>
    <r>
      <rPr>
        <b/>
        <sz val="10"/>
        <color theme="1"/>
        <rFont val="Arial"/>
        <family val="2"/>
      </rPr>
      <t>Soutien aux programmes de santé scolaire</t>
    </r>
  </si>
  <si>
    <r>
      <rPr>
        <b/>
        <sz val="10"/>
        <color theme="1"/>
        <rFont val="Arial"/>
        <family val="2"/>
      </rPr>
      <t>Écart dans les ressources</t>
    </r>
  </si>
  <si>
    <r>
      <rPr>
        <sz val="10"/>
        <color rgb="FF000000"/>
        <rFont val="Arial"/>
        <family val="2"/>
      </rPr>
      <t>Élaboration de supports (personne ressource communautaire/agent de santé communautaire - ASC)</t>
    </r>
  </si>
  <si>
    <r>
      <rPr>
        <sz val="10"/>
        <color rgb="FF000000"/>
        <rFont val="Arial"/>
        <family val="2"/>
      </rPr>
      <t>Supports/formation des ASC</t>
    </r>
    <r>
      <rPr>
        <sz val="10"/>
        <color theme="1"/>
        <rFont val="Arial"/>
        <family val="2"/>
      </rPr>
      <t> </t>
    </r>
  </si>
  <si>
    <r>
      <rPr>
        <b/>
        <sz val="10"/>
        <color rgb="FF000000"/>
        <rFont val="Arial"/>
        <family val="2"/>
      </rPr>
      <t xml:space="preserve">Communications de masse </t>
    </r>
  </si>
  <si>
    <r>
      <rPr>
        <sz val="10"/>
        <color rgb="FF000000"/>
        <rFont val="Arial"/>
        <family val="2"/>
      </rPr>
      <t>(Stratégie nationale de lutte contre le paludisme, interventions de base, techniques d'administration multiples sauf CIP)</t>
    </r>
  </si>
  <si>
    <r>
      <rPr>
        <sz val="10"/>
        <color rgb="FF000000"/>
        <rFont val="Arial"/>
        <family val="2"/>
      </rPr>
      <t>Supports de développement</t>
    </r>
  </si>
  <si>
    <r>
      <rPr>
        <sz val="10"/>
        <color rgb="FF000000"/>
        <rFont val="Arial"/>
        <family val="2"/>
      </rPr>
      <t>Campagne (non spécifiée)</t>
    </r>
  </si>
  <si>
    <r>
      <rPr>
        <b/>
        <sz val="10"/>
        <color rgb="FF000000"/>
        <rFont val="Arial"/>
        <family val="2"/>
      </rPr>
      <t>Campagnes spécifiques (planifiées)</t>
    </r>
  </si>
  <si>
    <r>
      <rPr>
        <sz val="10"/>
        <color rgb="FF000000"/>
        <rFont val="Arial"/>
        <family val="2"/>
      </rPr>
      <t>Utilisation des MII</t>
    </r>
  </si>
  <si>
    <r>
      <rPr>
        <sz val="10"/>
        <color rgb="FF000000"/>
        <rFont val="Arial"/>
        <family val="2"/>
      </rPr>
      <t xml:space="preserve">PID </t>
    </r>
  </si>
  <si>
    <r>
      <rPr>
        <sz val="10"/>
        <color rgb="FF000000"/>
        <rFont val="Arial"/>
        <family val="2"/>
      </rPr>
      <t>Politique de traitement actuelle</t>
    </r>
  </si>
  <si>
    <r>
      <rPr>
        <sz val="10"/>
        <color rgb="FF000000"/>
        <rFont val="Arial"/>
        <family val="2"/>
      </rPr>
      <t xml:space="preserve">Campagne médiatique de masse sur le PPG </t>
    </r>
  </si>
  <si>
    <r>
      <rPr>
        <sz val="11"/>
        <rFont val="Arial"/>
        <family val="2"/>
      </rPr>
      <t>MII</t>
    </r>
  </si>
  <si>
    <r>
      <rPr>
        <sz val="11"/>
        <rFont val="Arial"/>
        <family val="2"/>
      </rPr>
      <t>Analyse des écarts du FM</t>
    </r>
  </si>
  <si>
    <r>
      <rPr>
        <sz val="11"/>
        <rFont val="Arial"/>
        <family val="2"/>
      </rPr>
      <t>ligne 14</t>
    </r>
  </si>
  <si>
    <r>
      <rPr>
        <sz val="11"/>
        <rFont val="Arial"/>
        <family val="2"/>
      </rPr>
      <t>ligne 15</t>
    </r>
  </si>
  <si>
    <r>
      <rPr>
        <sz val="11"/>
        <color theme="1"/>
        <rFont val="Arial"/>
        <family val="2"/>
      </rPr>
      <t>Inclure la croissance démographique</t>
    </r>
  </si>
  <si>
    <r>
      <rPr>
        <sz val="11"/>
        <rFont val="Arial"/>
        <family val="2"/>
      </rPr>
      <t>Cibles nationales</t>
    </r>
  </si>
  <si>
    <r>
      <rPr>
        <sz val="11"/>
        <color theme="1"/>
        <rFont val="Arial"/>
        <family val="2"/>
      </rPr>
      <t>ligne 16</t>
    </r>
  </si>
  <si>
    <r>
      <rPr>
        <sz val="11"/>
        <rFont val="Arial"/>
        <family val="2"/>
      </rPr>
      <t>ligne 19</t>
    </r>
  </si>
  <si>
    <r>
      <rPr>
        <sz val="11"/>
        <rFont val="Arial"/>
        <family val="2"/>
      </rPr>
      <t>Nombre total de moustiquaires requises pour les soins prénatals (SPN) (D)</t>
    </r>
  </si>
  <si>
    <r>
      <rPr>
        <sz val="11"/>
        <rFont val="Arial"/>
        <family val="2"/>
      </rPr>
      <t>ligne 20</t>
    </r>
  </si>
  <si>
    <r>
      <rPr>
        <sz val="11"/>
        <rFont val="Arial"/>
        <family val="2"/>
      </rPr>
      <t>ligne 21</t>
    </r>
  </si>
  <si>
    <r>
      <rPr>
        <sz val="11"/>
        <color theme="1"/>
        <rFont val="Arial"/>
        <family val="2"/>
      </rPr>
      <t>Insérer le nombre de MII nécessaires pour la distribution dans le cadre des campagnes dans les écoles</t>
    </r>
  </si>
  <si>
    <r>
      <rPr>
        <sz val="11"/>
        <rFont val="Arial"/>
        <family val="2"/>
      </rPr>
      <t>Distribution continue : enfants de moins de 1 an dans toutes les zones impaludées par le biais des cliniques du PEV (multiplier la population par le pourcentage d'enfants de moins de 1 an) (A*J4)</t>
    </r>
  </si>
  <si>
    <r>
      <rPr>
        <sz val="11"/>
        <rFont val="Arial"/>
        <family val="2"/>
      </rPr>
      <t>ligne 18</t>
    </r>
  </si>
  <si>
    <r>
      <rPr>
        <sz val="11"/>
        <rFont val="Arial"/>
        <family val="2"/>
      </rPr>
      <t>ligne 22</t>
    </r>
  </si>
  <si>
    <r>
      <rPr>
        <sz val="11"/>
        <rFont val="Arial"/>
        <family val="2"/>
      </rPr>
      <t>ligne 24</t>
    </r>
  </si>
  <si>
    <r>
      <rPr>
        <sz val="11"/>
        <rFont val="Arial"/>
        <family val="2"/>
      </rPr>
      <t>ligne 26</t>
    </r>
  </si>
  <si>
    <r>
      <rPr>
        <sz val="11"/>
        <rFont val="Arial"/>
        <family val="2"/>
      </rPr>
      <t>TOTAL des MII prévues au titre d'autres programmes (H)</t>
    </r>
  </si>
  <si>
    <r>
      <rPr>
        <sz val="11"/>
        <rFont val="Arial"/>
        <family val="2"/>
      </rPr>
      <t>MII financées par des ressources nationales (H1)</t>
    </r>
  </si>
  <si>
    <r>
      <rPr>
        <sz val="11"/>
        <rFont val="Arial"/>
        <family val="2"/>
      </rPr>
      <t>MII financées par des ressources externes par des donateurs extérieurs (H2)</t>
    </r>
  </si>
  <si>
    <r>
      <rPr>
        <sz val="11"/>
        <color theme="1"/>
        <rFont val="Arial"/>
        <family val="2"/>
      </rPr>
      <t>Insérer les noms des donateurs extérieurs</t>
    </r>
  </si>
  <si>
    <r>
      <rPr>
        <sz val="11"/>
        <rFont val="Arial"/>
        <family val="2"/>
      </rPr>
      <t>ligne 28</t>
    </r>
  </si>
  <si>
    <r>
      <rPr>
        <sz val="11"/>
        <rFont val="Arial"/>
        <family val="2"/>
      </rPr>
      <t>ligne 31</t>
    </r>
  </si>
  <si>
    <r>
      <rPr>
        <sz val="11"/>
        <rFont val="Arial"/>
        <family val="2"/>
      </rPr>
      <t>Écart annuel prévu dans la réalisation des objectifs (nombre de moustiquaires nécessaires moins nombre de moustiquaires financées) (G-H=I)</t>
    </r>
  </si>
  <si>
    <r>
      <rPr>
        <sz val="11"/>
        <rFont val="Arial"/>
        <family val="2"/>
      </rPr>
      <t>ligne 34</t>
    </r>
  </si>
  <si>
    <r>
      <rPr>
        <sz val="11"/>
        <rFont val="Arial"/>
        <family val="2"/>
      </rPr>
      <t>ligne 36</t>
    </r>
  </si>
  <si>
    <r>
      <rPr>
        <sz val="11"/>
        <rFont val="Arial"/>
        <family val="2"/>
      </rPr>
      <t>ligne 38</t>
    </r>
  </si>
  <si>
    <r>
      <rPr>
        <sz val="11"/>
        <rFont val="Arial"/>
        <family val="2"/>
      </rPr>
      <t xml:space="preserve">Écart restant à combler (L) </t>
    </r>
  </si>
  <si>
    <r>
      <rPr>
        <sz val="11"/>
        <color theme="1"/>
        <rFont val="Arial"/>
        <family val="2"/>
      </rPr>
      <t xml:space="preserve">Veuillez noter si a) l'écart porte sur le coût total des MII, </t>
    </r>
    <r>
      <rPr>
        <b/>
        <sz val="11"/>
        <color theme="1"/>
        <rFont val="Arial"/>
        <family val="2"/>
      </rPr>
      <t>OU</t>
    </r>
    <r>
      <rPr>
        <sz val="11"/>
        <color theme="1"/>
        <rFont val="Arial"/>
        <family val="2"/>
      </rPr>
      <t xml:space="preserve"> b) l'écart </t>
    </r>
    <r>
      <rPr>
        <i/>
        <sz val="11"/>
        <color theme="1"/>
        <rFont val="Arial"/>
        <family val="2"/>
      </rPr>
      <t>est destiné à couvrir l'augmentation du prix d'une MII à base de pyréthrinoïde uniquement.</t>
    </r>
  </si>
  <si>
    <r>
      <rPr>
        <b/>
        <sz val="11"/>
        <color theme="1"/>
        <rFont val="Arial"/>
        <family val="2"/>
      </rPr>
      <t>Types de moustiquaires</t>
    </r>
  </si>
  <si>
    <r>
      <rPr>
        <sz val="11"/>
        <color theme="1"/>
        <rFont val="Arial"/>
        <family val="2"/>
      </rPr>
      <t>Dans cet exemple, de petits écarts subsistent au cours de la dernière année de la subvention.</t>
    </r>
  </si>
  <si>
    <r>
      <rPr>
        <sz val="11"/>
        <color theme="1"/>
        <rFont val="Arial"/>
        <family val="2"/>
      </rPr>
      <t>ligne 41</t>
    </r>
  </si>
  <si>
    <r>
      <rPr>
        <sz val="11"/>
        <color theme="1"/>
        <rFont val="Arial"/>
        <family val="2"/>
      </rPr>
      <t>ligne 42</t>
    </r>
  </si>
  <si>
    <r>
      <rPr>
        <sz val="11"/>
        <color theme="1"/>
        <rFont val="Arial"/>
        <family val="2"/>
      </rPr>
      <t>Sur les besoins totaux en moustiquaires, nombre de celles qui devraient être des moustiquaires PBO (M1)</t>
    </r>
  </si>
  <si>
    <r>
      <rPr>
        <sz val="11"/>
        <color theme="1"/>
        <rFont val="Arial"/>
        <family val="2"/>
      </rPr>
      <t>ligne 43</t>
    </r>
  </si>
  <si>
    <r>
      <rPr>
        <sz val="11"/>
        <color theme="1"/>
        <rFont val="Arial"/>
        <family val="2"/>
      </rPr>
      <t>ligne 44</t>
    </r>
  </si>
  <si>
    <r>
      <rPr>
        <sz val="11"/>
        <color theme="1"/>
        <rFont val="Arial"/>
        <family val="2"/>
      </rPr>
      <t>Nombre total de moustiquaires PBO financées par d'autres sources (gouvernement ou partenaires extérieurs) (M2)</t>
    </r>
  </si>
  <si>
    <r>
      <rPr>
        <sz val="11"/>
        <color theme="1"/>
        <rFont val="Arial"/>
        <family val="2"/>
      </rPr>
      <t>ligne 45</t>
    </r>
  </si>
  <si>
    <r>
      <rPr>
        <sz val="11"/>
        <color theme="1"/>
        <rFont val="Arial"/>
        <family val="2"/>
      </rPr>
      <t>ligne 46</t>
    </r>
  </si>
  <si>
    <r>
      <rPr>
        <sz val="11"/>
        <color theme="1"/>
        <rFont val="Arial"/>
        <family val="2"/>
      </rPr>
      <t>Nombre total de moustiquaires PBO financées par le montant alloué (M3)</t>
    </r>
  </si>
  <si>
    <r>
      <rPr>
        <sz val="11"/>
        <color theme="1"/>
        <rFont val="Arial"/>
        <family val="2"/>
      </rPr>
      <t>Écart restant en moustiquaires PBO (M1-M2)</t>
    </r>
  </si>
  <si>
    <r>
      <rPr>
        <b/>
        <sz val="11"/>
        <color theme="1"/>
        <rFont val="Arial"/>
        <family val="2"/>
      </rPr>
      <t>Moustiquaires PBO</t>
    </r>
  </si>
  <si>
    <r>
      <rPr>
        <b/>
        <sz val="11"/>
        <color theme="1"/>
        <rFont val="Arial"/>
        <family val="2"/>
      </rPr>
      <t>Moustiquaires à double principe actif</t>
    </r>
  </si>
  <si>
    <r>
      <rPr>
        <sz val="11"/>
        <color theme="1"/>
        <rFont val="Arial"/>
        <family val="2"/>
      </rPr>
      <t>Sur les besoins totaux en moustiquaires, nombre de celles qui devraient être des MII à double principe actif (N1)</t>
    </r>
  </si>
  <si>
    <r>
      <rPr>
        <sz val="11"/>
        <color theme="1"/>
        <rFont val="Arial"/>
        <family val="2"/>
      </rPr>
      <t>Nombre total de MII à double principe actif financées par d'autres sources (gouvernement ou partenaires extérieurs) (N2)</t>
    </r>
  </si>
  <si>
    <r>
      <rPr>
        <sz val="11"/>
        <color theme="1"/>
        <rFont val="Arial"/>
        <family val="2"/>
      </rPr>
      <t>Écart restant en MII à double principe actif (N1-N2)</t>
    </r>
  </si>
  <si>
    <r>
      <rPr>
        <sz val="11"/>
        <color theme="1"/>
        <rFont val="Arial"/>
        <family val="2"/>
      </rPr>
      <t>Écart final pour les moustiquaire PBO (M1-M2-M3)</t>
    </r>
  </si>
  <si>
    <r>
      <rPr>
        <sz val="11"/>
        <color theme="1"/>
        <rFont val="Arial"/>
        <family val="2"/>
      </rPr>
      <t>Nombre total de moustiquaires MII à double principe actif financées par le montant alloué (N3)</t>
    </r>
  </si>
  <si>
    <r>
      <rPr>
        <sz val="11"/>
        <color theme="1"/>
        <rFont val="Arial"/>
        <family val="2"/>
      </rPr>
      <t>Écart restant en MII à double principe actif (N4)</t>
    </r>
  </si>
  <si>
    <r>
      <rPr>
        <sz val="11"/>
        <color theme="1"/>
        <rFont val="Arial"/>
        <family val="2"/>
      </rPr>
      <t>ligne 47</t>
    </r>
  </si>
  <si>
    <r>
      <rPr>
        <sz val="11"/>
        <color theme="1"/>
        <rFont val="Arial"/>
        <family val="2"/>
      </rPr>
      <t>ligne 48</t>
    </r>
  </si>
  <si>
    <r>
      <rPr>
        <sz val="11"/>
        <color theme="1"/>
        <rFont val="Arial"/>
        <family val="2"/>
      </rPr>
      <t>ligne 49</t>
    </r>
  </si>
  <si>
    <r>
      <rPr>
        <sz val="11"/>
        <color theme="1"/>
        <rFont val="Arial"/>
        <family val="2"/>
      </rPr>
      <t>ligne 50</t>
    </r>
  </si>
  <si>
    <r>
      <rPr>
        <sz val="11"/>
        <color theme="1"/>
        <rFont val="Arial"/>
        <family val="2"/>
      </rPr>
      <t>ligne 51</t>
    </r>
  </si>
  <si>
    <r>
      <rPr>
        <sz val="11"/>
        <color theme="1"/>
        <rFont val="Arial"/>
        <family val="2"/>
      </rPr>
      <t>ligne 52</t>
    </r>
  </si>
  <si>
    <r>
      <rPr>
        <sz val="11"/>
        <color theme="1"/>
        <rFont val="Arial"/>
        <family val="2"/>
      </rPr>
      <t>ligne 53</t>
    </r>
  </si>
  <si>
    <r>
      <rPr>
        <sz val="11"/>
        <color theme="1"/>
        <rFont val="Arial"/>
        <family val="2"/>
      </rPr>
      <t>ligne 54</t>
    </r>
  </si>
  <si>
    <r>
      <rPr>
        <sz val="11"/>
        <color theme="1"/>
        <rFont val="Arial"/>
        <family val="2"/>
      </rPr>
      <t>ligne 55</t>
    </r>
  </si>
  <si>
    <r>
      <rPr>
        <sz val="11"/>
        <color theme="1"/>
        <rFont val="Arial"/>
        <family val="2"/>
      </rPr>
      <t>ligne 56</t>
    </r>
  </si>
  <si>
    <r>
      <rPr>
        <sz val="11"/>
        <rFont val="Arial"/>
        <family val="2"/>
      </rPr>
      <t>MII à financer à partir du montant alloué et d'autres ressources (K)</t>
    </r>
  </si>
  <si>
    <r>
      <rPr>
        <b/>
        <sz val="11"/>
        <color theme="1"/>
        <rFont val="Arial"/>
        <family val="2"/>
      </rPr>
      <t>Total des MII nécessaires</t>
    </r>
  </si>
  <si>
    <r>
      <rPr>
        <sz val="11"/>
        <color theme="1"/>
        <rFont val="Arial"/>
        <family val="2"/>
      </rPr>
      <t xml:space="preserve">Population totale </t>
    </r>
  </si>
  <si>
    <r>
      <rPr>
        <sz val="11"/>
        <rFont val="Calibri"/>
        <family val="2"/>
        <scheme val="minor"/>
      </rPr>
      <t>F. Couverture assurée par le montant alloué et les autres ressources : E + C3</t>
    </r>
  </si>
  <si>
    <r>
      <rPr>
        <sz val="11"/>
        <color theme="1"/>
        <rFont val="Arial"/>
        <family val="2"/>
      </rPr>
      <t>Nombre de ménages dans les zones ciblées par la PID (A)</t>
    </r>
  </si>
  <si>
    <r>
      <rPr>
        <b/>
        <sz val="10"/>
        <color theme="1"/>
        <rFont val="Calibri"/>
        <family val="2"/>
      </rPr>
      <t>Calculer la population vivant dans les zones ciblées</t>
    </r>
  </si>
  <si>
    <r>
      <rPr>
        <sz val="11"/>
        <color theme="1"/>
        <rFont val="Arial"/>
        <family val="2"/>
      </rPr>
      <t>Cibles nationales (B)</t>
    </r>
  </si>
  <si>
    <r>
      <rPr>
        <sz val="11"/>
        <rFont val="Arial"/>
        <family val="2"/>
      </rPr>
      <t>Cible nationale devant être couverte par les ressources nationales (C1)</t>
    </r>
  </si>
  <si>
    <r>
      <rPr>
        <sz val="11"/>
        <rFont val="Arial"/>
        <family val="2"/>
      </rPr>
      <t>Cible nationale devant être couverte par les ressources extérieures (C2)</t>
    </r>
  </si>
  <si>
    <r>
      <rPr>
        <sz val="11"/>
        <rFont val="Arial"/>
        <family val="2"/>
      </rPr>
      <t>Cible nationale totale déjà couverte C</t>
    </r>
  </si>
  <si>
    <r>
      <rPr>
        <b/>
        <sz val="10"/>
        <color theme="1"/>
        <rFont val="Calibri"/>
        <family val="2"/>
      </rPr>
      <t>Hypothèse B – Confirmer le nombre de domiciles à cibler</t>
    </r>
  </si>
  <si>
    <r>
      <rPr>
        <sz val="11"/>
        <rFont val="Arial"/>
        <family val="2"/>
      </rPr>
      <t>ligne 23</t>
    </r>
  </si>
  <si>
    <r>
      <rPr>
        <b/>
        <sz val="10"/>
        <rFont val="Calibri"/>
        <family val="2"/>
      </rPr>
      <t xml:space="preserve">Écart annuel attendu pour atteindre la cible : </t>
    </r>
    <r>
      <rPr>
        <b/>
        <sz val="10"/>
        <rFont val="Calibri"/>
        <family val="2"/>
      </rPr>
      <t>D= B - C</t>
    </r>
  </si>
  <si>
    <r>
      <rPr>
        <b/>
        <sz val="10"/>
        <rFont val="Calibri"/>
        <family val="2"/>
      </rPr>
      <t>Cible nationale devant être couverte avec le montant alloué E</t>
    </r>
  </si>
  <si>
    <r>
      <rPr>
        <b/>
        <sz val="10"/>
        <rFont val="Calibri"/>
        <family val="2"/>
      </rPr>
      <t xml:space="preserve">Couverture assurée par le montant alloué et les autres ressources :  </t>
    </r>
    <r>
      <rPr>
        <b/>
        <sz val="10"/>
        <rFont val="Calibri"/>
        <family val="2"/>
      </rPr>
      <t>F= E + C</t>
    </r>
  </si>
  <si>
    <r>
      <rPr>
        <sz val="11"/>
        <rFont val="Arial"/>
        <family val="2"/>
      </rPr>
      <t>ligne 25</t>
    </r>
  </si>
  <si>
    <r>
      <rPr>
        <sz val="11"/>
        <rFont val="Arial"/>
        <family val="2"/>
      </rPr>
      <t>ligne 29</t>
    </r>
  </si>
  <si>
    <r>
      <rPr>
        <sz val="11"/>
        <rFont val="Arial"/>
        <family val="2"/>
      </rPr>
      <t>ligne 30</t>
    </r>
  </si>
  <si>
    <r>
      <rPr>
        <b/>
        <sz val="10"/>
        <rFont val="Calibri"/>
        <family val="2"/>
      </rPr>
      <t xml:space="preserve">Écart restant : </t>
    </r>
    <r>
      <rPr>
        <b/>
        <sz val="10"/>
        <rFont val="Calibri"/>
        <family val="2"/>
      </rPr>
      <t>G= B - F</t>
    </r>
  </si>
  <si>
    <r>
      <rPr>
        <sz val="11"/>
        <rFont val="Arial"/>
        <family val="2"/>
      </rPr>
      <t>ligne 32</t>
    </r>
  </si>
  <si>
    <r>
      <rPr>
        <sz val="11"/>
        <rFont val="Arial"/>
        <family val="2"/>
      </rPr>
      <t>ligne 33</t>
    </r>
  </si>
  <si>
    <r>
      <rPr>
        <b/>
        <sz val="10"/>
        <rFont val="Calibri"/>
        <family val="2"/>
      </rPr>
      <t>Noter si l'écart restant sera comblé par la PAAR.</t>
    </r>
  </si>
  <si>
    <r>
      <rPr>
        <b/>
        <sz val="10"/>
        <rFont val="Calibri"/>
        <family val="2"/>
      </rPr>
      <t>Coût total par domicile protégé</t>
    </r>
  </si>
  <si>
    <r>
      <rPr>
        <b/>
        <sz val="10"/>
        <rFont val="Calibri"/>
        <family val="2"/>
      </rPr>
      <t>indiquer le nombre total d'épisodes de pulvérisation</t>
    </r>
  </si>
  <si>
    <r>
      <rPr>
        <sz val="11"/>
        <rFont val="Calibri"/>
        <family val="2"/>
        <scheme val="minor"/>
      </rPr>
      <t xml:space="preserve">Le cas échéant - notez le nombre d'enfants plus âgés ciblés </t>
    </r>
  </si>
  <si>
    <r>
      <rPr>
        <sz val="11"/>
        <rFont val="Calibri"/>
        <family val="2"/>
        <scheme val="minor"/>
      </rPr>
      <t>Utiliser les chiffres réels si disponibles ou utiliser une estimation de la population</t>
    </r>
  </si>
  <si>
    <r>
      <rPr>
        <b/>
        <sz val="11"/>
        <color rgb="FF000000"/>
        <rFont val="Arial"/>
        <family val="2"/>
      </rPr>
      <t xml:space="preserve">C1. </t>
    </r>
    <r>
      <rPr>
        <b/>
        <sz val="11"/>
        <color rgb="FF000000"/>
        <rFont val="Arial"/>
        <family val="2"/>
      </rPr>
      <t>Besoins nationaux devant être couverts par des ressources nationales</t>
    </r>
  </si>
  <si>
    <r>
      <rPr>
        <b/>
        <sz val="11"/>
        <color rgb="FF000000"/>
        <rFont val="Arial"/>
        <family val="2"/>
      </rPr>
      <t xml:space="preserve">C3. </t>
    </r>
    <r>
      <rPr>
        <b/>
        <sz val="11"/>
        <color rgb="FF000000"/>
        <rFont val="Arial"/>
        <family val="2"/>
      </rPr>
      <t>Besoins totaux du pays déjà couverts</t>
    </r>
  </si>
  <si>
    <r>
      <rPr>
        <sz val="11"/>
        <rFont val="Calibri"/>
        <family val="2"/>
        <scheme val="minor"/>
      </rPr>
      <t>Besoins du pays couverts par les ressources nationales C1</t>
    </r>
  </si>
  <si>
    <r>
      <rPr>
        <sz val="11"/>
        <rFont val="Calibri"/>
        <family val="2"/>
        <scheme val="minor"/>
      </rPr>
      <t>Besoins du pays couverts par les ressources extérieures C2</t>
    </r>
  </si>
  <si>
    <r>
      <rPr>
        <sz val="11"/>
        <rFont val="Calibri"/>
        <family val="2"/>
        <scheme val="minor"/>
      </rPr>
      <t>Besoins total du pays déjà couverts C3=C1+C2</t>
    </r>
  </si>
  <si>
    <r>
      <rPr>
        <sz val="10"/>
        <rFont val="Arial"/>
        <family val="2"/>
      </rPr>
      <t>D. Écart annuel attendu pour répondre aux besoins : A - C3</t>
    </r>
  </si>
  <si>
    <r>
      <rPr>
        <sz val="11"/>
        <rFont val="Calibri"/>
        <family val="2"/>
        <scheme val="minor"/>
      </rPr>
      <t>E. Objectifs à financer avec le montant alloué</t>
    </r>
  </si>
  <si>
    <r>
      <rPr>
        <sz val="11"/>
        <rFont val="Calibri"/>
        <family val="2"/>
        <scheme val="minor"/>
      </rPr>
      <t>G. Écart restant : A - F</t>
    </r>
  </si>
  <si>
    <r>
      <rPr>
        <sz val="11"/>
        <rFont val="Calibri"/>
        <family val="2"/>
        <scheme val="minor"/>
      </rPr>
      <t>H. Demande hiérarchisée de financement au-delà de la somme allouée (PAAR)</t>
    </r>
  </si>
  <si>
    <r>
      <rPr>
        <sz val="10"/>
        <rFont val="Arial"/>
        <family val="2"/>
      </rPr>
      <t>Nombre attendu de femmes enceintes dans les zones cibles A</t>
    </r>
  </si>
  <si>
    <r>
      <rPr>
        <sz val="10"/>
        <rFont val="Arial"/>
        <family val="2"/>
      </rPr>
      <t>Cible de couverture par année basée sur le Plan stratégique national B</t>
    </r>
  </si>
  <si>
    <r>
      <rPr>
        <b/>
        <sz val="11"/>
        <color rgb="FF000000"/>
        <rFont val="Arial"/>
        <family val="2"/>
      </rPr>
      <t xml:space="preserve">C2. </t>
    </r>
    <r>
      <rPr>
        <b/>
        <sz val="11"/>
        <color rgb="FF000000"/>
        <rFont val="Arial"/>
        <family val="2"/>
      </rPr>
      <t>Besoin national devant être couvert par des ressources extérieures</t>
    </r>
  </si>
  <si>
    <r>
      <rPr>
        <sz val="10"/>
        <rFont val="Arial"/>
        <family val="2"/>
      </rPr>
      <t>Besoins du pays devant être couverts par des ressources nationales C1</t>
    </r>
  </si>
  <si>
    <r>
      <rPr>
        <sz val="10"/>
        <rFont val="Arial"/>
        <family val="2"/>
      </rPr>
      <t>Besoins du pays devant être couverts par des ressources extérieures C2</t>
    </r>
  </si>
  <si>
    <r>
      <rPr>
        <sz val="10"/>
        <rFont val="Arial"/>
        <family val="2"/>
      </rPr>
      <t>Besoins totaux du pays déjà couverts C3</t>
    </r>
  </si>
  <si>
    <r>
      <rPr>
        <sz val="10"/>
        <rFont val="Arial"/>
        <family val="2"/>
      </rPr>
      <t>Écart programmatique D</t>
    </r>
  </si>
  <si>
    <r>
      <rPr>
        <sz val="10"/>
        <rFont val="Arial"/>
        <family val="2"/>
      </rPr>
      <t>Objectifs à financer par le montant alloué E</t>
    </r>
  </si>
  <si>
    <r>
      <rPr>
        <sz val="10"/>
        <rFont val="Arial"/>
        <family val="2"/>
      </rPr>
      <t>Couverture assurée par le montant alloué et les autres ressources : F= E + C3</t>
    </r>
  </si>
  <si>
    <r>
      <rPr>
        <sz val="10"/>
        <rFont val="Arial"/>
        <family val="2"/>
      </rPr>
      <t xml:space="preserve"> Écart restant : G=A - F</t>
    </r>
  </si>
  <si>
    <r>
      <rPr>
        <sz val="10"/>
        <rFont val="Arial"/>
        <family val="2"/>
      </rPr>
      <t>Demande hiérarchisée de financement au-delà de la somme allouée (PAAR)</t>
    </r>
  </si>
  <si>
    <r>
      <rPr>
        <sz val="10"/>
        <color theme="1"/>
        <rFont val="Arial"/>
        <family val="2"/>
      </rPr>
      <t>couverture demandée par le biais de l'allocation du FM</t>
    </r>
  </si>
  <si>
    <r>
      <rPr>
        <sz val="10"/>
        <rFont val="Arial"/>
        <family val="2"/>
      </rPr>
      <t>Écart restant</t>
    </r>
  </si>
  <si>
    <r>
      <rPr>
        <b/>
        <sz val="10"/>
        <rFont val="Calibri"/>
        <family val="2"/>
      </rPr>
      <t>Secteur privé</t>
    </r>
  </si>
  <si>
    <r>
      <rPr>
        <sz val="11"/>
        <rFont val="Arial"/>
        <family val="2"/>
      </rPr>
      <t>A. Total estimé des cas de paludisme (tous secteurs)</t>
    </r>
  </si>
  <si>
    <r>
      <rPr>
        <sz val="11"/>
        <rFont val="Arial"/>
        <family val="2"/>
      </rPr>
      <t>B. Cibles nationales 
(à partir du Plan stratégique national)</t>
    </r>
  </si>
  <si>
    <t/>
  </si>
  <si>
    <r>
      <rPr>
        <sz val="10"/>
        <rFont val="Arial"/>
        <family val="2"/>
      </rPr>
      <t>4.1.1</t>
    </r>
  </si>
  <si>
    <r>
      <rPr>
        <sz val="10"/>
        <rFont val="Arial"/>
        <family val="2"/>
      </rPr>
      <t>4.1.2</t>
    </r>
  </si>
  <si>
    <r>
      <rPr>
        <sz val="10"/>
        <rFont val="Arial"/>
        <family val="2"/>
      </rPr>
      <t>4.1.3</t>
    </r>
  </si>
  <si>
    <r>
      <rPr>
        <sz val="10"/>
        <rFont val="Arial"/>
        <family val="2"/>
      </rPr>
      <t>4.1.4</t>
    </r>
  </si>
  <si>
    <r>
      <rPr>
        <sz val="10"/>
        <rFont val="Arial"/>
        <family val="2"/>
      </rPr>
      <t>4.1.5</t>
    </r>
  </si>
  <si>
    <r>
      <rPr>
        <sz val="10"/>
        <rFont val="Arial"/>
        <family val="2"/>
      </rPr>
      <t>4.1.6</t>
    </r>
  </si>
  <si>
    <r>
      <rPr>
        <sz val="10"/>
        <rFont val="Arial"/>
        <family val="2"/>
      </rPr>
      <t>4.1.7</t>
    </r>
  </si>
  <si>
    <r>
      <rPr>
        <sz val="10"/>
        <rFont val="Arial"/>
        <family val="2"/>
      </rPr>
      <t>4.2.1</t>
    </r>
  </si>
  <si>
    <r>
      <rPr>
        <sz val="10"/>
        <rFont val="Arial"/>
        <family val="2"/>
      </rPr>
      <t>4.2.2</t>
    </r>
  </si>
  <si>
    <r>
      <rPr>
        <sz val="10"/>
        <rFont val="Arial"/>
        <family val="2"/>
      </rPr>
      <t>4.2.3</t>
    </r>
  </si>
  <si>
    <r>
      <rPr>
        <sz val="10"/>
        <rFont val="Arial"/>
        <family val="2"/>
      </rPr>
      <t>4.2.4</t>
    </r>
  </si>
  <si>
    <r>
      <rPr>
        <sz val="10"/>
        <rFont val="Arial"/>
        <family val="2"/>
      </rPr>
      <t>4.2.5</t>
    </r>
  </si>
  <si>
    <r>
      <rPr>
        <sz val="10"/>
        <rFont val="Arial"/>
        <family val="2"/>
      </rPr>
      <t>4.2.6</t>
    </r>
  </si>
  <si>
    <r>
      <rPr>
        <sz val="10"/>
        <rFont val="Arial"/>
        <family val="2"/>
      </rPr>
      <t>4.2.7</t>
    </r>
  </si>
  <si>
    <r>
      <rPr>
        <sz val="10"/>
        <rFont val="Arial"/>
        <family val="2"/>
      </rPr>
      <t>4.3.1</t>
    </r>
  </si>
  <si>
    <r>
      <rPr>
        <sz val="10"/>
        <rFont val="Arial"/>
        <family val="2"/>
      </rPr>
      <t>4.3.2</t>
    </r>
  </si>
  <si>
    <r>
      <rPr>
        <sz val="10"/>
        <rFont val="Arial"/>
        <family val="2"/>
      </rPr>
      <t>4.3.3</t>
    </r>
  </si>
  <si>
    <r>
      <rPr>
        <sz val="10"/>
        <rFont val="Arial"/>
        <family val="2"/>
      </rPr>
      <t>4.3.4</t>
    </r>
  </si>
  <si>
    <r>
      <rPr>
        <sz val="10"/>
        <rFont val="Arial"/>
        <family val="2"/>
      </rPr>
      <t>4.3.5</t>
    </r>
  </si>
  <si>
    <r>
      <rPr>
        <sz val="10"/>
        <rFont val="Arial"/>
        <family val="2"/>
      </rPr>
      <t>4.3.6</t>
    </r>
  </si>
  <si>
    <r>
      <rPr>
        <sz val="10"/>
        <rFont val="Arial"/>
        <family val="2"/>
      </rPr>
      <t>4.3.7</t>
    </r>
  </si>
  <si>
    <r>
      <rPr>
        <b/>
        <sz val="10"/>
        <color theme="1"/>
        <rFont val="Arial"/>
        <family val="2"/>
      </rPr>
      <t>Établissement de santé public</t>
    </r>
  </si>
  <si>
    <r>
      <rPr>
        <sz val="10"/>
        <color theme="1"/>
        <rFont val="Calibri"/>
        <family val="2"/>
      </rPr>
      <t>Nombre total de TDR des établissements de santé du secteur public financés par des ressources extérieures</t>
    </r>
  </si>
  <si>
    <r>
      <rPr>
        <sz val="10"/>
        <color theme="1"/>
        <rFont val="Calibri"/>
        <family val="2"/>
      </rPr>
      <t>Nombre total de TDR du secteur public financés par des ressources nationales et extérieures</t>
    </r>
  </si>
  <si>
    <r>
      <rPr>
        <sz val="10"/>
        <color theme="1"/>
        <rFont val="Calibri"/>
        <family val="2"/>
      </rPr>
      <t>Nombre total de TDR du secteur public financés par l'allocation du FM</t>
    </r>
  </si>
  <si>
    <r>
      <rPr>
        <sz val="10"/>
        <color theme="1"/>
        <rFont val="Calibri"/>
        <family val="2"/>
      </rPr>
      <t>Couverture des TDR du secteur public financés par des ressources nationales, des ressources extérieures et l'allocation du FM</t>
    </r>
  </si>
  <si>
    <r>
      <rPr>
        <sz val="10"/>
        <color theme="1"/>
        <rFont val="Calibri"/>
        <family val="2"/>
      </rPr>
      <t>Écart restant</t>
    </r>
  </si>
  <si>
    <r>
      <rPr>
        <sz val="10"/>
        <color theme="1"/>
        <rFont val="Calibri"/>
        <family val="2"/>
      </rPr>
      <t>Demande hiérarchisée de financement au-delà de la somme allouée (PAAR)</t>
    </r>
  </si>
  <si>
    <r>
      <rPr>
        <sz val="10"/>
        <color theme="1"/>
        <rFont val="Calibri"/>
        <family val="2"/>
      </rPr>
      <t>Besoins totaux en TDR des établissements de santé du secteur public financés uniquement par des ressources nationales</t>
    </r>
  </si>
  <si>
    <r>
      <rPr>
        <b/>
        <sz val="10"/>
        <color theme="1"/>
        <rFont val="Calibri"/>
        <family val="2"/>
      </rPr>
      <t>Établissements de santé publics</t>
    </r>
  </si>
  <si>
    <r>
      <rPr>
        <sz val="10"/>
        <rFont val="Calibri"/>
        <family val="2"/>
      </rPr>
      <t>Besoins totaux en TDR pour la gestion de cas communautaire financés uniquement par des ressources nationales</t>
    </r>
  </si>
  <si>
    <r>
      <rPr>
        <sz val="10"/>
        <rFont val="Calibri"/>
        <family val="2"/>
      </rPr>
      <t>Nombre total de TDR pour la gestion de cas communautaire financés uniquement par des ressources extérieures</t>
    </r>
  </si>
  <si>
    <r>
      <rPr>
        <sz val="10"/>
        <rFont val="Calibri"/>
        <family val="2"/>
      </rPr>
      <t>Nombre total de TDR pour la gestion de cas communautaire financés par des ressources nationales et extérieures</t>
    </r>
  </si>
  <si>
    <r>
      <rPr>
        <sz val="10"/>
        <rFont val="Calibri"/>
        <family val="2"/>
      </rPr>
      <t>Nombre total de TDR pour la gestion de cas communautaire financés par l'allocation du FM</t>
    </r>
  </si>
  <si>
    <r>
      <rPr>
        <sz val="10"/>
        <rFont val="Calibri"/>
        <family val="2"/>
      </rPr>
      <t>Couverture de la gestion des cas communautaire du secteur public financée par des ressources nationales, des ressources extérieures et l'allocation du FM</t>
    </r>
  </si>
  <si>
    <r>
      <rPr>
        <sz val="10"/>
        <rFont val="Calibri"/>
        <family val="2"/>
      </rPr>
      <t>Besoins totaux en TDR du secteur privé financés uniquement par des ressources nationales</t>
    </r>
  </si>
  <si>
    <r>
      <rPr>
        <sz val="10"/>
        <rFont val="Calibri"/>
        <family val="2"/>
      </rPr>
      <t>Nombre total de TDR du secteur privé financés par des ressources extérieures</t>
    </r>
  </si>
  <si>
    <r>
      <rPr>
        <sz val="10"/>
        <rFont val="Calibri"/>
        <family val="2"/>
      </rPr>
      <t>Nombre total de TDR du secteur privé financés par des ressources nationales et extérieures</t>
    </r>
  </si>
  <si>
    <r>
      <rPr>
        <b/>
        <sz val="10"/>
        <rFont val="Arial"/>
        <family val="2"/>
      </rPr>
      <t>Gestion des cas du secteur privé</t>
    </r>
  </si>
  <si>
    <r>
      <rPr>
        <sz val="10"/>
        <color rgb="FF000000"/>
        <rFont val="Arial"/>
        <family val="2"/>
      </rPr>
      <t>.</t>
    </r>
  </si>
  <si>
    <r>
      <rPr>
        <b/>
        <sz val="11"/>
        <color theme="1"/>
        <rFont val="Arial"/>
        <family val="2"/>
      </rPr>
      <t>2024 (n)</t>
    </r>
  </si>
  <si>
    <r>
      <rPr>
        <b/>
        <sz val="11"/>
        <color theme="1"/>
        <rFont val="Arial"/>
        <family val="2"/>
      </rPr>
      <t>2024 (coût)</t>
    </r>
  </si>
  <si>
    <r>
      <rPr>
        <b/>
        <sz val="11"/>
        <color theme="1"/>
        <rFont val="Arial"/>
        <family val="2"/>
      </rPr>
      <t>2025 (n)</t>
    </r>
  </si>
  <si>
    <r>
      <rPr>
        <b/>
        <sz val="11"/>
        <color theme="1"/>
        <rFont val="Arial"/>
        <family val="2"/>
      </rPr>
      <t>2025 (coût)</t>
    </r>
  </si>
  <si>
    <r>
      <rPr>
        <b/>
        <sz val="11"/>
        <color theme="1"/>
        <rFont val="Arial"/>
        <family val="2"/>
      </rPr>
      <t>2026 (n)</t>
    </r>
  </si>
  <si>
    <r>
      <rPr>
        <b/>
        <sz val="11"/>
        <color theme="1"/>
        <rFont val="Arial"/>
        <family val="2"/>
      </rPr>
      <t>2026 (coût)</t>
    </r>
  </si>
  <si>
    <r>
      <rPr>
        <b/>
        <sz val="11"/>
        <color rgb="FF000000"/>
        <rFont val="Arial"/>
        <family val="2"/>
      </rPr>
      <t xml:space="preserve">D. Écart annuel attendu pour répondre au besoin : </t>
    </r>
    <r>
      <rPr>
        <b/>
        <sz val="11"/>
        <color rgb="FF000000"/>
        <rFont val="Arial"/>
        <family val="2"/>
      </rPr>
      <t>B2 - C3</t>
    </r>
  </si>
  <si>
    <r>
      <rPr>
        <b/>
        <sz val="11"/>
        <color rgb="FF000000"/>
        <rFont val="Arial"/>
        <family val="2"/>
      </rPr>
      <t xml:space="preserve">B1. </t>
    </r>
    <r>
      <rPr>
        <b/>
        <sz val="11"/>
        <color rgb="FF000000"/>
        <rFont val="Arial"/>
        <family val="2"/>
      </rPr>
      <t>Traitement pré-transfert (artésunate par voie rectale)</t>
    </r>
  </si>
  <si>
    <r>
      <rPr>
        <b/>
        <sz val="11"/>
        <color rgb="FF000000"/>
        <rFont val="Arial"/>
        <family val="2"/>
      </rPr>
      <t xml:space="preserve">B2. </t>
    </r>
    <r>
      <rPr>
        <b/>
        <sz val="11"/>
        <color rgb="FF000000"/>
        <rFont val="Arial"/>
        <family val="2"/>
      </rPr>
      <t>Après admission (produits antipaludiques injectables)</t>
    </r>
  </si>
  <si>
    <r>
      <rPr>
        <b/>
        <sz val="11"/>
        <color rgb="FF000000"/>
        <rFont val="Arial"/>
        <family val="2"/>
      </rPr>
      <t xml:space="preserve">G. Écart restant : </t>
    </r>
    <r>
      <rPr>
        <b/>
        <sz val="11"/>
        <color rgb="FF000000"/>
        <rFont val="Arial"/>
        <family val="2"/>
      </rPr>
      <t>B2 - F</t>
    </r>
  </si>
  <si>
    <r>
      <rPr>
        <b/>
        <sz val="11"/>
        <color rgb="FFFFFFFF"/>
        <rFont val="Arial"/>
        <family val="2"/>
      </rPr>
      <t>Traitement pré-transfert des cas graves de paludisme</t>
    </r>
  </si>
  <si>
    <r>
      <rPr>
        <b/>
        <sz val="11"/>
        <color rgb="FF000000"/>
        <rFont val="Arial"/>
        <family val="2"/>
      </rPr>
      <t xml:space="preserve">H1. </t>
    </r>
    <r>
      <rPr>
        <b/>
        <sz val="11"/>
        <color rgb="FF000000"/>
        <rFont val="Arial"/>
        <family val="2"/>
      </rPr>
      <t>Besoins nationaux devant être couverts par des ressources nationales</t>
    </r>
  </si>
  <si>
    <r>
      <rPr>
        <b/>
        <sz val="11"/>
        <color rgb="FF000000"/>
        <rFont val="Arial"/>
        <family val="2"/>
      </rPr>
      <t xml:space="preserve">H2. </t>
    </r>
    <r>
      <rPr>
        <b/>
        <sz val="11"/>
        <color rgb="FF000000"/>
        <rFont val="Arial"/>
        <family val="2"/>
      </rPr>
      <t>Besoins nationaux devant être couverts par des ressources extérieures</t>
    </r>
  </si>
  <si>
    <r>
      <rPr>
        <b/>
        <sz val="11"/>
        <color rgb="FF000000"/>
        <rFont val="Arial"/>
        <family val="2"/>
      </rPr>
      <t xml:space="preserve">H3. </t>
    </r>
    <r>
      <rPr>
        <b/>
        <sz val="11"/>
        <color rgb="FF000000"/>
        <rFont val="Arial"/>
        <family val="2"/>
      </rPr>
      <t>Besoins totaux du pays déjà couverts</t>
    </r>
  </si>
  <si>
    <r>
      <rPr>
        <b/>
        <sz val="11"/>
        <color rgb="FF000000"/>
        <rFont val="Arial"/>
        <family val="2"/>
      </rPr>
      <t xml:space="preserve">I. Écart annuel attendu pour répondre au besoin : </t>
    </r>
    <r>
      <rPr>
        <b/>
        <sz val="11"/>
        <color rgb="FF000000"/>
        <rFont val="Arial"/>
        <family val="2"/>
      </rPr>
      <t>B1 - H3</t>
    </r>
  </si>
  <si>
    <r>
      <rPr>
        <b/>
        <sz val="11"/>
        <color rgb="FF000000"/>
        <rFont val="Arial"/>
        <family val="2"/>
      </rPr>
      <t>J. Objectifs à financer par le montant alloué</t>
    </r>
  </si>
  <si>
    <r>
      <rPr>
        <b/>
        <sz val="11"/>
        <color rgb="FF000000"/>
        <rFont val="Arial"/>
        <family val="2"/>
      </rPr>
      <t xml:space="preserve">K. Couverture assurée par le montant alloué et les autres ressources : </t>
    </r>
    <r>
      <rPr>
        <b/>
        <sz val="11"/>
        <color rgb="FF000000"/>
        <rFont val="Arial"/>
        <family val="2"/>
      </rPr>
      <t>J + H3</t>
    </r>
  </si>
  <si>
    <r>
      <rPr>
        <b/>
        <sz val="11"/>
        <color rgb="FF000000"/>
        <rFont val="Arial"/>
        <family val="2"/>
      </rPr>
      <t xml:space="preserve">L. Écart restant : </t>
    </r>
    <r>
      <rPr>
        <b/>
        <sz val="11"/>
        <color rgb="FF000000"/>
        <rFont val="Arial"/>
        <family val="2"/>
      </rPr>
      <t>I - K</t>
    </r>
  </si>
  <si>
    <r>
      <rPr>
        <sz val="11"/>
        <rFont val="Arial"/>
        <family val="2"/>
      </rPr>
      <t>Population</t>
    </r>
  </si>
  <si>
    <r>
      <rPr>
        <b/>
        <sz val="12"/>
        <rFont val="Arial"/>
        <family val="2"/>
      </rPr>
      <t>Analyse des écarts des programmes de MII</t>
    </r>
  </si>
  <si>
    <r>
      <rPr>
        <b/>
        <sz val="12"/>
        <rFont val="Arial"/>
        <family val="2"/>
      </rPr>
      <t>Analyse des écarts des programmes de CPS</t>
    </r>
  </si>
  <si>
    <r>
      <rPr>
        <b/>
        <sz val="12"/>
        <rFont val="Arial"/>
        <family val="2"/>
      </rPr>
      <t>Analyse des écarts des programmes de TPI</t>
    </r>
  </si>
  <si>
    <r>
      <rPr>
        <b/>
        <sz val="12"/>
        <rFont val="Arial"/>
        <family val="2"/>
      </rPr>
      <t>Analyse des écarts des programmes de lutte contre le paludisme sévère</t>
    </r>
  </si>
  <si>
    <r>
      <rPr>
        <sz val="11"/>
        <color theme="1"/>
        <rFont val="Arial"/>
        <family val="2"/>
      </rPr>
      <t>La cible est de 1 moustiquaire pour 2 personnes. Utiliser : 1 moustiquaire pour 1,8 personne pour tenir compte d'un nombre impair de personnes dans les ménages, adapter en fonction des données de la campagne la plus récente</t>
    </r>
  </si>
  <si>
    <r>
      <rPr>
        <sz val="11"/>
        <rFont val="Arial"/>
        <family val="2"/>
      </rPr>
      <t>Nombre de moustiquaires nécessaires (campagne de distribution massive)</t>
    </r>
  </si>
  <si>
    <r>
      <rPr>
        <b/>
        <sz val="11"/>
        <rFont val="Arial"/>
        <family val="2"/>
      </rPr>
      <t>Campagne de distribution massive</t>
    </r>
  </si>
  <si>
    <r>
      <rPr>
        <b/>
        <sz val="11"/>
        <rFont val="Arial"/>
        <family val="2"/>
      </rPr>
      <t>Distribution continue</t>
    </r>
  </si>
  <si>
    <r>
      <rPr>
        <sz val="11"/>
        <rFont val="Arial"/>
        <family val="2"/>
      </rPr>
      <t>3.2 a</t>
    </r>
  </si>
  <si>
    <r>
      <rPr>
        <sz val="11"/>
        <rFont val="Arial"/>
        <family val="2"/>
      </rPr>
      <t>3.2 b</t>
    </r>
  </si>
  <si>
    <r>
      <rPr>
        <sz val="11"/>
        <rFont val="Arial"/>
        <family val="2"/>
      </rPr>
      <t>4.2 a</t>
    </r>
  </si>
  <si>
    <r>
      <rPr>
        <sz val="11"/>
        <rFont val="Arial"/>
        <family val="2"/>
      </rPr>
      <t>4.2 b</t>
    </r>
  </si>
  <si>
    <r>
      <rPr>
        <sz val="11"/>
        <rFont val="Arial"/>
        <family val="2"/>
      </rPr>
      <t>4.2 c</t>
    </r>
  </si>
  <si>
    <r>
      <rPr>
        <sz val="11"/>
        <rFont val="Arial"/>
        <family val="2"/>
      </rPr>
      <t>4.3 a</t>
    </r>
  </si>
  <si>
    <r>
      <rPr>
        <sz val="11"/>
        <rFont val="Arial"/>
        <family val="2"/>
      </rPr>
      <t>4.3 b</t>
    </r>
  </si>
  <si>
    <r>
      <rPr>
        <sz val="11"/>
        <rFont val="Arial"/>
        <family val="2"/>
      </rPr>
      <t>4.3 c</t>
    </r>
  </si>
  <si>
    <r>
      <rPr>
        <sz val="11"/>
        <rFont val="Arial"/>
        <family val="2"/>
      </rPr>
      <t>Population ciblée A</t>
    </r>
  </si>
  <si>
    <r>
      <rPr>
        <sz val="11"/>
        <rFont val="Arial"/>
        <family val="2"/>
      </rPr>
      <t xml:space="preserve">Indiquer la couverture des soins prénatals (SPN) </t>
    </r>
  </si>
  <si>
    <r>
      <rPr>
        <sz val="11"/>
        <rFont val="Arial"/>
        <family val="2"/>
      </rPr>
      <t>Couverture du PEV</t>
    </r>
  </si>
  <si>
    <r>
      <rPr>
        <sz val="11"/>
        <color theme="1"/>
        <rFont val="Arial"/>
        <family val="2"/>
      </rPr>
      <t>Dans cet exemple, la campagne a lieu en 2025</t>
    </r>
  </si>
  <si>
    <r>
      <rPr>
        <sz val="11"/>
        <rFont val="Arial"/>
        <family val="2"/>
      </rPr>
      <t>Nombre total de MII nécessaires G</t>
    </r>
  </si>
  <si>
    <r>
      <rPr>
        <sz val="11"/>
        <rFont val="Arial"/>
        <family val="2"/>
      </rPr>
      <t>Nombre total de MII nécessaires pour une campagne de distribution non massive (F = C+D+E)</t>
    </r>
  </si>
  <si>
    <r>
      <rPr>
        <sz val="11"/>
        <color theme="1"/>
        <rFont val="Arial"/>
        <family val="2"/>
      </rPr>
      <t>Insérer le nombre de moustiquaires financées par les ressources nationales</t>
    </r>
  </si>
  <si>
    <r>
      <rPr>
        <sz val="11"/>
        <rFont val="Arial"/>
        <family val="2"/>
      </rPr>
      <t>ligne 27</t>
    </r>
  </si>
  <si>
    <r>
      <rPr>
        <sz val="11"/>
        <rFont val="Arial"/>
        <family val="2"/>
      </rPr>
      <t>ligne 35</t>
    </r>
  </si>
  <si>
    <r>
      <rPr>
        <sz val="11"/>
        <rFont val="Arial"/>
        <family val="2"/>
      </rPr>
      <t>ligne 39</t>
    </r>
  </si>
  <si>
    <r>
      <rPr>
        <sz val="11"/>
        <rFont val="Arial"/>
        <family val="2"/>
      </rPr>
      <t>ligne 37</t>
    </r>
  </si>
  <si>
    <r>
      <rPr>
        <b/>
        <sz val="10"/>
        <color theme="1"/>
        <rFont val="Calibri"/>
        <family val="2"/>
      </rPr>
      <t>Insérer la population totale du pays</t>
    </r>
  </si>
  <si>
    <r>
      <rPr>
        <b/>
        <sz val="10"/>
        <rFont val="Calibri"/>
        <family val="2"/>
      </rPr>
      <t>Insérer le nombre de domiciles couverts par les ressources nationales</t>
    </r>
  </si>
  <si>
    <r>
      <rPr>
        <b/>
        <sz val="10"/>
        <rFont val="Calibri"/>
        <family val="2"/>
      </rPr>
      <t xml:space="preserve">Insérer le nombre de domiciles couverts par les ressources des partenaires extérieurs. </t>
    </r>
    <r>
      <rPr>
        <b/>
        <sz val="10"/>
        <rFont val="Calibri"/>
        <family val="2"/>
      </rPr>
      <t>Indiquer le nom du partenaire contributeur</t>
    </r>
  </si>
  <si>
    <r>
      <rPr>
        <b/>
        <sz val="10"/>
        <rFont val="Calibri"/>
        <family val="2"/>
      </rPr>
      <t>C=C1+C2</t>
    </r>
  </si>
  <si>
    <r>
      <rPr>
        <sz val="11"/>
        <rFont val="Calibri"/>
        <family val="2"/>
        <scheme val="minor"/>
      </rPr>
      <t>Population de la zone cible pour la CPS :  A</t>
    </r>
  </si>
  <si>
    <r>
      <rPr>
        <sz val="11"/>
        <rFont val="Calibri"/>
        <family val="2"/>
        <scheme val="minor"/>
      </rPr>
      <t>Nombre total d'enfants ciblés B</t>
    </r>
  </si>
  <si>
    <r>
      <rPr>
        <sz val="11"/>
        <rFont val="Calibri"/>
        <family val="2"/>
        <scheme val="minor"/>
      </rPr>
      <t>Écart annuel attendu pour répondre aux besoins : D=B-C3</t>
    </r>
  </si>
  <si>
    <r>
      <rPr>
        <sz val="11"/>
        <rFont val="Arial"/>
        <family val="2"/>
      </rPr>
      <t>ligne 58</t>
    </r>
  </si>
  <si>
    <r>
      <rPr>
        <sz val="11"/>
        <rFont val="Arial"/>
        <family val="2"/>
      </rPr>
      <t>ligne 59</t>
    </r>
  </si>
  <si>
    <r>
      <rPr>
        <sz val="11"/>
        <rFont val="Arial"/>
        <family val="2"/>
      </rPr>
      <t>ligne 60</t>
    </r>
  </si>
  <si>
    <r>
      <rPr>
        <sz val="11"/>
        <rFont val="Arial"/>
        <family val="2"/>
      </rPr>
      <t>ligne 61</t>
    </r>
  </si>
  <si>
    <r>
      <rPr>
        <sz val="11"/>
        <rFont val="Arial"/>
        <family val="2"/>
      </rPr>
      <t>ligne 62</t>
    </r>
  </si>
  <si>
    <r>
      <rPr>
        <sz val="11"/>
        <rFont val="Arial"/>
        <family val="2"/>
      </rPr>
      <t>ligne 63</t>
    </r>
  </si>
  <si>
    <r>
      <rPr>
        <b/>
        <sz val="10"/>
        <color theme="1"/>
        <rFont val="Arial"/>
        <family val="2"/>
      </rPr>
      <t>Nombre total de cas de paludisme attendus (aux niveaux public, privé et communautaire) A</t>
    </r>
  </si>
  <si>
    <r>
      <rPr>
        <sz val="10"/>
        <rFont val="Arial"/>
        <family val="2"/>
      </rPr>
      <t>Établissements de santé du secteur public B1</t>
    </r>
  </si>
  <si>
    <r>
      <rPr>
        <sz val="10"/>
        <rFont val="Arial"/>
        <family val="2"/>
      </rPr>
      <t>Gestion des cas communautaire B2</t>
    </r>
  </si>
  <si>
    <r>
      <rPr>
        <sz val="10"/>
        <rFont val="Arial"/>
        <family val="2"/>
      </rPr>
      <t>Secteur privé B3</t>
    </r>
  </si>
  <si>
    <r>
      <rPr>
        <sz val="11"/>
        <color rgb="FF00B050"/>
        <rFont val="Arial"/>
        <family val="2"/>
      </rPr>
      <t>Ligne 17</t>
    </r>
  </si>
  <si>
    <r>
      <rPr>
        <sz val="10"/>
        <rFont val="Arial"/>
        <family val="2"/>
      </rPr>
      <t>Ligne 41</t>
    </r>
  </si>
  <si>
    <r>
      <rPr>
        <sz val="10"/>
        <rFont val="Arial"/>
        <family val="2"/>
      </rPr>
      <t>Ligne 42</t>
    </r>
  </si>
  <si>
    <r>
      <rPr>
        <sz val="11"/>
        <color theme="1"/>
        <rFont val="Arial"/>
        <family val="2"/>
      </rPr>
      <t>Ligne 44</t>
    </r>
  </si>
  <si>
    <r>
      <rPr>
        <b/>
        <sz val="10"/>
        <color theme="1"/>
        <rFont val="Arial"/>
        <family val="2"/>
      </rPr>
      <t>Lancement de Zéro Palu ! Je m’engage</t>
    </r>
  </si>
  <si>
    <r>
      <rPr>
        <b/>
        <sz val="12"/>
        <color theme="1"/>
        <rFont val="Arial"/>
        <family val="2"/>
      </rPr>
      <t xml:space="preserve">COMMENTAIRE : </t>
    </r>
    <r>
      <rPr>
        <b/>
        <sz val="12"/>
        <color theme="1"/>
        <rFont val="Arial"/>
        <family val="2"/>
      </rPr>
      <t>La liste dans le tableau est indicative, chaque pays doit insérer ou supprimer des éléments au besoin pour l’adapter à son Plan stratégique national</t>
    </r>
  </si>
  <si>
    <r>
      <rPr>
        <b/>
        <sz val="10"/>
        <color rgb="FF00B050"/>
        <rFont val="Calibri"/>
        <family val="2"/>
      </rPr>
      <t>Même chose ici, mais en déplaçant le tableau</t>
    </r>
  </si>
  <si>
    <r>
      <rPr>
        <sz val="11"/>
        <color rgb="FF00B050"/>
        <rFont val="Arial"/>
        <family val="2"/>
      </rPr>
      <t>Ligne 15</t>
    </r>
  </si>
  <si>
    <r>
      <rPr>
        <sz val="10"/>
        <rFont val="Arial"/>
        <family val="2"/>
      </rPr>
      <t>Ligne 70</t>
    </r>
  </si>
  <si>
    <r>
      <rPr>
        <sz val="8"/>
        <color theme="1"/>
        <rFont val="Arial"/>
        <family val="2"/>
      </rPr>
      <t>Ligne 101</t>
    </r>
  </si>
  <si>
    <r>
      <rPr>
        <sz val="10"/>
        <color theme="1"/>
        <rFont val="Calibri"/>
        <family val="2"/>
      </rPr>
      <t>Cas présumés de paludisme attendus au niveau</t>
    </r>
    <r>
      <rPr>
        <b/>
        <sz val="10"/>
        <color theme="1"/>
        <rFont val="Calibri"/>
        <family val="2"/>
      </rPr>
      <t xml:space="preserve"> communautaire</t>
    </r>
  </si>
  <si>
    <r>
      <rPr>
        <sz val="10"/>
        <color theme="1"/>
        <rFont val="Calibri"/>
        <family val="2"/>
      </rPr>
      <t>Cas présumés de paludisme attendus dans le</t>
    </r>
    <r>
      <rPr>
        <b/>
        <sz val="10"/>
        <color theme="1"/>
        <rFont val="Calibri"/>
        <family val="2"/>
      </rPr>
      <t xml:space="preserve"> </t>
    </r>
    <r>
      <rPr>
        <sz val="10"/>
        <color theme="1"/>
        <rFont val="Calibri"/>
        <family val="2"/>
      </rPr>
      <t>secteur</t>
    </r>
    <r>
      <rPr>
        <b/>
        <sz val="10"/>
        <color theme="1"/>
        <rFont val="Calibri"/>
        <family val="2"/>
      </rPr>
      <t xml:space="preserve"> privé</t>
    </r>
  </si>
  <si>
    <r>
      <rPr>
        <sz val="10"/>
        <color theme="1"/>
        <rFont val="Calibri"/>
        <family val="2"/>
      </rPr>
      <t xml:space="preserve">Cible pour les diagnostic dans le secteur </t>
    </r>
    <r>
      <rPr>
        <b/>
        <sz val="10"/>
        <color theme="1"/>
        <rFont val="Calibri"/>
        <family val="2"/>
      </rPr>
      <t>public</t>
    </r>
  </si>
  <si>
    <r>
      <rPr>
        <b/>
        <sz val="10"/>
        <color theme="1"/>
        <rFont val="Calibri"/>
        <family val="2"/>
      </rPr>
      <t xml:space="preserve">Couverture cible </t>
    </r>
  </si>
  <si>
    <r>
      <rPr>
        <sz val="11"/>
        <color rgb="FF00B050"/>
        <rFont val="Arial"/>
        <family val="2"/>
      </rPr>
      <t>Ligne 18</t>
    </r>
  </si>
  <si>
    <r>
      <rPr>
        <sz val="10"/>
        <color theme="1"/>
        <rFont val="Calibri"/>
        <family val="2"/>
      </rPr>
      <t>... par microscopie</t>
    </r>
  </si>
  <si>
    <r>
      <rPr>
        <sz val="10"/>
        <color theme="1"/>
        <rFont val="Calibri"/>
        <family val="2"/>
      </rPr>
      <t>….par TDR</t>
    </r>
  </si>
  <si>
    <r>
      <rPr>
        <sz val="11"/>
        <color rgb="FF00B050"/>
        <rFont val="Arial"/>
        <family val="2"/>
      </rPr>
      <t>Ligne 19</t>
    </r>
  </si>
  <si>
    <r>
      <rPr>
        <sz val="11"/>
        <color rgb="FF00B050"/>
        <rFont val="Arial"/>
        <family val="2"/>
      </rPr>
      <t>Ligne 20</t>
    </r>
  </si>
  <si>
    <r>
      <rPr>
        <sz val="11"/>
        <color rgb="FF00B050"/>
        <rFont val="Arial"/>
        <family val="2"/>
      </rPr>
      <t>Ligne 21</t>
    </r>
  </si>
  <si>
    <r>
      <rPr>
        <sz val="11"/>
        <color rgb="FF00B050"/>
        <rFont val="Arial"/>
        <family val="2"/>
      </rPr>
      <t>Ligne 22</t>
    </r>
  </si>
  <si>
    <r>
      <rPr>
        <sz val="10"/>
        <color theme="1"/>
        <rFont val="Calibri"/>
        <family val="2"/>
      </rPr>
      <t xml:space="preserve">Cible pour les diagnostics dans le secteur </t>
    </r>
    <r>
      <rPr>
        <b/>
        <sz val="10"/>
        <color theme="1"/>
        <rFont val="Calibri"/>
        <family val="2"/>
      </rPr>
      <t>privé</t>
    </r>
  </si>
  <si>
    <r>
      <rPr>
        <sz val="10"/>
        <rFont val="Arial"/>
        <family val="2"/>
      </rPr>
      <t>Ligne 72</t>
    </r>
  </si>
  <si>
    <r>
      <rPr>
        <sz val="10"/>
        <rFont val="Arial"/>
        <family val="2"/>
      </rPr>
      <t>Ligne 71</t>
    </r>
  </si>
  <si>
    <r>
      <rPr>
        <sz val="8"/>
        <color theme="1"/>
        <rFont val="Arial"/>
        <family val="2"/>
      </rPr>
      <t>Ligne 103</t>
    </r>
  </si>
  <si>
    <r>
      <rPr>
        <sz val="8"/>
        <color theme="1"/>
        <rFont val="Arial"/>
        <family val="2"/>
      </rPr>
      <t>Ligne 104</t>
    </r>
  </si>
  <si>
    <r>
      <rPr>
        <sz val="10"/>
        <color theme="1"/>
        <rFont val="Calibri"/>
        <family val="2"/>
      </rPr>
      <t>Ligne 105</t>
    </r>
  </si>
  <si>
    <r>
      <rPr>
        <sz val="8"/>
        <color theme="1"/>
        <rFont val="Arial"/>
        <family val="2"/>
      </rPr>
      <t>Ligne 106</t>
    </r>
  </si>
  <si>
    <r>
      <rPr>
        <sz val="8"/>
        <color theme="1"/>
        <rFont val="Arial"/>
        <family val="2"/>
      </rPr>
      <t>Ligne 107</t>
    </r>
  </si>
  <si>
    <r>
      <rPr>
        <sz val="10"/>
        <color theme="1"/>
        <rFont val="Calibri"/>
        <family val="2"/>
      </rPr>
      <t>Ligne 108</t>
    </r>
  </si>
  <si>
    <r>
      <rPr>
        <sz val="10"/>
        <color theme="1"/>
        <rFont val="Calibri"/>
        <family val="2"/>
      </rPr>
      <t>Ligne 31</t>
    </r>
  </si>
  <si>
    <r>
      <rPr>
        <sz val="10"/>
        <color theme="1"/>
        <rFont val="Calibri"/>
        <family val="2"/>
      </rPr>
      <t>Ligne 32</t>
    </r>
  </si>
  <si>
    <r>
      <rPr>
        <sz val="10"/>
        <rFont val="Arial"/>
        <family val="2"/>
      </rPr>
      <t>Ligne 38</t>
    </r>
  </si>
  <si>
    <r>
      <rPr>
        <sz val="10"/>
        <rFont val="Arial"/>
        <family val="2"/>
      </rPr>
      <t>Ligne 39</t>
    </r>
  </si>
  <si>
    <r>
      <rPr>
        <sz val="10"/>
        <rFont val="Calibri"/>
        <family val="2"/>
      </rPr>
      <t>Ligne 74</t>
    </r>
  </si>
  <si>
    <r>
      <rPr>
        <sz val="10"/>
        <rFont val="Arial"/>
        <family val="2"/>
      </rPr>
      <t>Ligne 76</t>
    </r>
  </si>
  <si>
    <r>
      <rPr>
        <sz val="10"/>
        <rFont val="Arial"/>
        <family val="2"/>
      </rPr>
      <t>Ligne 78</t>
    </r>
  </si>
  <si>
    <r>
      <rPr>
        <sz val="10"/>
        <rFont val="Calibri"/>
        <family val="2"/>
      </rPr>
      <t>Ligne 84</t>
    </r>
  </si>
  <si>
    <r>
      <rPr>
        <sz val="10"/>
        <rFont val="Calibri"/>
        <family val="2"/>
      </rPr>
      <t>Ligne 119</t>
    </r>
  </si>
  <si>
    <r>
      <rPr>
        <b/>
        <sz val="10"/>
        <rFont val="Calibri"/>
        <family val="2"/>
      </rPr>
      <t>Ligne 117</t>
    </r>
  </si>
  <si>
    <r>
      <rPr>
        <sz val="10"/>
        <rFont val="Calibri"/>
        <family val="2"/>
      </rPr>
      <t>Ligne 135</t>
    </r>
  </si>
  <si>
    <r>
      <rPr>
        <b/>
        <sz val="10"/>
        <rFont val="Calibri"/>
        <family val="2"/>
      </rPr>
      <t>Ligne 133</t>
    </r>
  </si>
  <si>
    <r>
      <rPr>
        <sz val="10"/>
        <rFont val="Calibri"/>
        <family val="2"/>
      </rPr>
      <t>Ligne 141</t>
    </r>
  </si>
  <si>
    <r>
      <rPr>
        <b/>
        <sz val="10"/>
        <rFont val="Calibri"/>
        <family val="2"/>
      </rPr>
      <t>Ligne 139</t>
    </r>
  </si>
  <si>
    <r>
      <rPr>
        <sz val="10"/>
        <color theme="1"/>
        <rFont val="Calibri"/>
        <family val="2"/>
      </rPr>
      <t xml:space="preserve">Besoins totaux </t>
    </r>
    <r>
      <rPr>
        <b/>
        <sz val="10"/>
        <color rgb="FF00B050"/>
        <rFont val="Calibri"/>
        <family val="2"/>
      </rPr>
      <t>en microscopie</t>
    </r>
    <r>
      <rPr>
        <sz val="10"/>
        <color theme="1"/>
        <rFont val="Calibri"/>
        <family val="2"/>
      </rPr>
      <t xml:space="preserve"> des établissements de santé du secteur public financés uniquement par des ressources nationales</t>
    </r>
  </si>
  <si>
    <r>
      <rPr>
        <sz val="10"/>
        <color theme="1"/>
        <rFont val="Calibri"/>
        <family val="2"/>
      </rPr>
      <t>Nombre total de diagnostics par microscopie des établissements de santé du secteur public financés par des ressources extérieures</t>
    </r>
  </si>
  <si>
    <r>
      <rPr>
        <sz val="10"/>
        <color theme="1"/>
        <rFont val="Calibri"/>
        <family val="2"/>
      </rPr>
      <t>Nombre total de diagnostics par microscopie du secteur public financés par des ressources nationales et extérieures</t>
    </r>
  </si>
  <si>
    <r>
      <rPr>
        <sz val="10"/>
        <color theme="1"/>
        <rFont val="Calibri"/>
        <family val="2"/>
      </rPr>
      <t>Nombre total de diagnostics par microscopie du secteur public financés par l'allocation du FM</t>
    </r>
  </si>
  <si>
    <r>
      <rPr>
        <sz val="10"/>
        <color theme="1"/>
        <rFont val="Calibri"/>
        <family val="2"/>
      </rPr>
      <t>Couverture des diagnostics par microscopie du secteur public financés par des ressources nationales, des ressources extérieures et l'allocation du FM</t>
    </r>
  </si>
  <si>
    <r>
      <rPr>
        <sz val="10"/>
        <rFont val="Calibri"/>
        <family val="2"/>
      </rPr>
      <t>Besoins totaux en diagnostics par microscopie du secteur privé financés uniquement par des ressources nationales</t>
    </r>
  </si>
  <si>
    <r>
      <rPr>
        <sz val="10"/>
        <rFont val="Calibri"/>
        <family val="2"/>
      </rPr>
      <t>Nombre total de diagnostics par microscopie du secteur privé financés par des ressources extérieures</t>
    </r>
  </si>
  <si>
    <r>
      <rPr>
        <sz val="10"/>
        <rFont val="Calibri"/>
        <family val="2"/>
      </rPr>
      <t>Nombre total de diagnostics par microscopie du secteur privé financés par des ressources nationales et extérieures</t>
    </r>
  </si>
  <si>
    <r>
      <rPr>
        <sz val="10"/>
        <rFont val="Calibri"/>
        <family val="2"/>
      </rPr>
      <t>Nombre total de diagnostics par microscopie du secteur privé financés par l'allocation du FM</t>
    </r>
  </si>
  <si>
    <r>
      <rPr>
        <b/>
        <sz val="10"/>
        <color rgb="FF00B050"/>
        <rFont val="Calibri"/>
        <family val="2"/>
      </rPr>
      <t>Ajout d'une ligne pour 2023 et déplacement de 2023 (C3-5 à D2-5)</t>
    </r>
  </si>
  <si>
    <r>
      <rPr>
        <b/>
        <sz val="12"/>
        <rFont val="Arial"/>
        <family val="2"/>
      </rPr>
      <t>Analyse des écarts des programmes de diagnostics</t>
    </r>
  </si>
  <si>
    <r>
      <rPr>
        <b/>
        <sz val="14"/>
        <color theme="1"/>
        <rFont val="Calibri"/>
        <family val="2"/>
      </rPr>
      <t>ANALYSE DES ÉCARTS ET HYPOTHÈSES POUR LES DIAGNOSTICS</t>
    </r>
  </si>
  <si>
    <r>
      <rPr>
        <b/>
        <sz val="10"/>
        <color theme="1"/>
        <rFont val="Calibri"/>
        <family val="2"/>
      </rPr>
      <t>ANALYSE DES ÉCARTS POUR LES DIAGNOSTICS</t>
    </r>
  </si>
  <si>
    <r>
      <rPr>
        <sz val="11"/>
        <color rgb="FF00B050"/>
        <rFont val="Arial"/>
        <family val="2"/>
      </rPr>
      <t>Ligne 14</t>
    </r>
  </si>
  <si>
    <r>
      <rPr>
        <sz val="11"/>
        <color rgb="FF00B050"/>
        <rFont val="Arial"/>
        <family val="2"/>
      </rPr>
      <t>Ligne 16</t>
    </r>
  </si>
  <si>
    <r>
      <rPr>
        <sz val="10"/>
        <rFont val="Arial"/>
        <family val="2"/>
      </rPr>
      <t>Ligne 37</t>
    </r>
  </si>
  <si>
    <r>
      <rPr>
        <sz val="10"/>
        <rFont val="Arial"/>
        <family val="2"/>
      </rPr>
      <t>Ligne 40</t>
    </r>
  </si>
  <si>
    <r>
      <rPr>
        <sz val="10"/>
        <rFont val="Arial"/>
        <family val="2"/>
      </rPr>
      <t>Ligne 44/remplissage automatique</t>
    </r>
  </si>
  <si>
    <r>
      <rPr>
        <sz val="10"/>
        <rFont val="Arial"/>
        <family val="2"/>
      </rPr>
      <t>Ligne 45/remplissage automatique</t>
    </r>
  </si>
  <si>
    <r>
      <rPr>
        <sz val="10"/>
        <rFont val="Arial"/>
        <family val="2"/>
      </rPr>
      <t>Ligne 47</t>
    </r>
  </si>
  <si>
    <r>
      <rPr>
        <sz val="10"/>
        <rFont val="Arial"/>
        <family val="2"/>
      </rPr>
      <t>Ligne 51</t>
    </r>
  </si>
  <si>
    <r>
      <rPr>
        <sz val="10"/>
        <rFont val="Arial"/>
        <family val="2"/>
      </rPr>
      <t>Ligne 52</t>
    </r>
  </si>
  <si>
    <r>
      <rPr>
        <sz val="10"/>
        <rFont val="Arial"/>
        <family val="2"/>
      </rPr>
      <t>Ligne 49</t>
    </r>
  </si>
  <si>
    <r>
      <rPr>
        <sz val="10"/>
        <rFont val="Arial"/>
        <family val="2"/>
      </rPr>
      <t>Ligne 50</t>
    </r>
  </si>
  <si>
    <r>
      <rPr>
        <sz val="10"/>
        <rFont val="Arial"/>
        <family val="2"/>
      </rPr>
      <t>Ligne 68</t>
    </r>
  </si>
  <si>
    <r>
      <rPr>
        <sz val="10"/>
        <rFont val="Arial"/>
        <family val="2"/>
      </rPr>
      <t>Ligne 69</t>
    </r>
  </si>
  <si>
    <r>
      <rPr>
        <sz val="10"/>
        <rFont val="Arial"/>
        <family val="2"/>
      </rPr>
      <t>Ligne 73</t>
    </r>
  </si>
  <si>
    <r>
      <rPr>
        <sz val="10"/>
        <rFont val="Arial"/>
        <family val="2"/>
      </rPr>
      <t>Ligne 75</t>
    </r>
  </si>
  <si>
    <r>
      <rPr>
        <sz val="10"/>
        <rFont val="Arial"/>
        <family val="2"/>
      </rPr>
      <t>Ligne 79</t>
    </r>
  </si>
  <si>
    <r>
      <rPr>
        <sz val="10"/>
        <rFont val="Arial"/>
        <family val="2"/>
      </rPr>
      <t>Ligne 80</t>
    </r>
  </si>
  <si>
    <r>
      <rPr>
        <sz val="10"/>
        <rFont val="Arial"/>
        <family val="2"/>
      </rPr>
      <t>Ligne 81</t>
    </r>
  </si>
  <si>
    <r>
      <rPr>
        <sz val="10"/>
        <rFont val="Arial"/>
        <family val="2"/>
      </rPr>
      <t>Ligne 82</t>
    </r>
  </si>
  <si>
    <r>
      <rPr>
        <sz val="10"/>
        <rFont val="Arial"/>
        <family val="2"/>
      </rPr>
      <t>Ligne 83</t>
    </r>
  </si>
  <si>
    <r>
      <rPr>
        <sz val="10"/>
        <rFont val="Arial"/>
        <family val="2"/>
      </rPr>
      <t>Ligne 99</t>
    </r>
  </si>
  <si>
    <r>
      <rPr>
        <sz val="8"/>
        <color theme="1"/>
        <rFont val="Arial"/>
        <family val="2"/>
      </rPr>
      <t>Ligne 100</t>
    </r>
  </si>
  <si>
    <r>
      <rPr>
        <sz val="8"/>
        <color theme="1"/>
        <rFont val="Arial"/>
        <family val="2"/>
      </rPr>
      <t>Ligne 102</t>
    </r>
  </si>
  <si>
    <r>
      <rPr>
        <sz val="8"/>
        <color theme="1"/>
        <rFont val="Arial"/>
        <family val="2"/>
      </rPr>
      <t>Ligne 109</t>
    </r>
  </si>
  <si>
    <r>
      <rPr>
        <sz val="8"/>
        <color theme="1"/>
        <rFont val="Arial"/>
        <family val="2"/>
      </rPr>
      <t>Ligne 110</t>
    </r>
  </si>
  <si>
    <r>
      <rPr>
        <sz val="8"/>
        <color theme="1"/>
        <rFont val="Arial"/>
        <family val="2"/>
      </rPr>
      <t>Ligne 111</t>
    </r>
  </si>
  <si>
    <r>
      <rPr>
        <sz val="8"/>
        <color theme="1"/>
        <rFont val="Arial"/>
        <family val="2"/>
      </rPr>
      <t>Ligne 112</t>
    </r>
  </si>
  <si>
    <r>
      <rPr>
        <sz val="8"/>
        <color theme="1"/>
        <rFont val="Arial"/>
        <family val="2"/>
      </rPr>
      <t>Ligne 113</t>
    </r>
  </si>
  <si>
    <r>
      <rPr>
        <sz val="8"/>
        <color theme="1"/>
        <rFont val="Arial"/>
        <family val="2"/>
      </rPr>
      <t>Ligne 114</t>
    </r>
  </si>
  <si>
    <t>Ligne 125</t>
  </si>
  <si>
    <t>Ligne 126</t>
  </si>
  <si>
    <t>Ligne 127</t>
  </si>
  <si>
    <t>Ligne 128</t>
  </si>
  <si>
    <t>Ligne 129</t>
  </si>
  <si>
    <t>Ligne 130</t>
  </si>
  <si>
    <t>Ligne 131</t>
  </si>
  <si>
    <r>
      <rPr>
        <b/>
        <sz val="10"/>
        <rFont val="Calibri"/>
        <family val="2"/>
      </rPr>
      <t>Ligne 134</t>
    </r>
  </si>
  <si>
    <r>
      <rPr>
        <sz val="10"/>
        <rFont val="Calibri"/>
        <family val="2"/>
      </rPr>
      <t>Ligne 136</t>
    </r>
  </si>
  <si>
    <t>Ligne 137</t>
  </si>
  <si>
    <t>Ligne 138</t>
  </si>
  <si>
    <r>
      <rPr>
        <sz val="10"/>
        <rFont val="Calibri"/>
        <family val="2"/>
      </rPr>
      <t>Ligne 142</t>
    </r>
  </si>
  <si>
    <t>Ligne 144</t>
  </si>
  <si>
    <t>Ligne 145</t>
  </si>
  <si>
    <r>
      <rPr>
        <b/>
        <sz val="11"/>
        <color rgb="FF000000"/>
        <rFont val="Arial"/>
        <family val="2"/>
      </rPr>
      <t>PRODUITS ANTIPALUDIQUES INJECTABLES</t>
    </r>
  </si>
  <si>
    <t xml:space="preserve">Ligne 146 </t>
  </si>
  <si>
    <t>Ligne 147</t>
  </si>
  <si>
    <t>Ligne 148</t>
  </si>
  <si>
    <t>Ligne 149</t>
  </si>
  <si>
    <t>Ligne 152</t>
  </si>
  <si>
    <t>Ligne 153</t>
  </si>
  <si>
    <t>Ligne 154</t>
  </si>
  <si>
    <t>Ligne 155</t>
  </si>
  <si>
    <t>Ligne 156</t>
  </si>
  <si>
    <t>Ligne 157</t>
  </si>
  <si>
    <t>Ligne 159</t>
  </si>
  <si>
    <t>Ligne 160</t>
  </si>
  <si>
    <t>Ligne 162</t>
  </si>
  <si>
    <t>Ligne 163</t>
  </si>
  <si>
    <t>Ligne 164</t>
  </si>
  <si>
    <t>Ligne 165</t>
  </si>
  <si>
    <t>Ligne 166</t>
  </si>
  <si>
    <t>Ligne 167</t>
  </si>
  <si>
    <r>
      <rPr>
        <sz val="11"/>
        <color theme="1"/>
        <rFont val="Arial"/>
        <family val="2"/>
      </rPr>
      <t>ligne 17</t>
    </r>
  </si>
  <si>
    <r>
      <rPr>
        <b/>
        <sz val="10"/>
        <color theme="1"/>
        <rFont val="Calibri"/>
        <family val="2"/>
      </rPr>
      <t>Hypothèse B – Confirmer le pourcentage de domiciles à cibler</t>
    </r>
  </si>
  <si>
    <r>
      <rPr>
        <sz val="11"/>
        <color theme="1"/>
        <rFont val="Arial"/>
        <family val="2"/>
      </rPr>
      <t xml:space="preserve">Cibles nationales  </t>
    </r>
  </si>
  <si>
    <r>
      <rPr>
        <b/>
        <sz val="10"/>
        <rFont val="Calibri"/>
        <family val="2"/>
      </rPr>
      <t>Demande hiérarchisée de financement au-delà de la somme allouée (PAAR)</t>
    </r>
  </si>
  <si>
    <t>Nombre total d'enfants ciblés pour 3 cycles</t>
  </si>
  <si>
    <r>
      <rPr>
        <b/>
        <sz val="11"/>
        <color theme="1"/>
        <rFont val="Calibri"/>
        <family val="2"/>
        <scheme val="minor"/>
      </rPr>
      <t>3.3.1</t>
    </r>
  </si>
  <si>
    <r>
      <rPr>
        <b/>
        <sz val="11"/>
        <color theme="1"/>
        <rFont val="Calibri"/>
        <family val="2"/>
        <scheme val="minor"/>
      </rPr>
      <t>3.3.2</t>
    </r>
  </si>
  <si>
    <r>
      <rPr>
        <b/>
        <sz val="11"/>
        <color theme="1"/>
        <rFont val="Calibri"/>
        <family val="2"/>
        <scheme val="minor"/>
      </rPr>
      <t>3.3.3</t>
    </r>
  </si>
  <si>
    <t>ligne 124</t>
  </si>
  <si>
    <r>
      <rPr>
        <b/>
        <sz val="11"/>
        <color theme="1"/>
        <rFont val="Arial"/>
        <family val="2"/>
      </rPr>
      <t>Montant demandé dans la PAAR</t>
    </r>
  </si>
  <si>
    <r>
      <rPr>
        <sz val="10"/>
        <rFont val="Calibri"/>
        <family val="2"/>
      </rPr>
      <t>2.3.1</t>
    </r>
  </si>
  <si>
    <r>
      <rPr>
        <b/>
        <sz val="10"/>
        <rFont val="Calibri"/>
        <family val="2"/>
      </rPr>
      <t>2.4.4</t>
    </r>
  </si>
  <si>
    <r>
      <rPr>
        <b/>
        <sz val="10"/>
        <rFont val="Calibri"/>
        <family val="2"/>
      </rPr>
      <t>2.4.5</t>
    </r>
  </si>
  <si>
    <r>
      <rPr>
        <b/>
        <sz val="10"/>
        <rFont val="Calibri"/>
        <family val="2"/>
      </rPr>
      <t>2.4.6</t>
    </r>
  </si>
  <si>
    <r>
      <rPr>
        <b/>
        <sz val="10"/>
        <rFont val="Calibri"/>
        <family val="2"/>
      </rPr>
      <t>2.4.7</t>
    </r>
  </si>
  <si>
    <r>
      <rPr>
        <b/>
        <sz val="11"/>
        <color theme="1"/>
        <rFont val="Calibri"/>
        <family val="2"/>
        <scheme val="minor"/>
      </rPr>
      <t>2.4.8</t>
    </r>
  </si>
  <si>
    <r>
      <rPr>
        <b/>
        <sz val="10"/>
        <rFont val="Calibri"/>
        <family val="2"/>
      </rPr>
      <t>2.5.1</t>
    </r>
  </si>
  <si>
    <r>
      <rPr>
        <b/>
        <sz val="10"/>
        <rFont val="Calibri"/>
        <family val="2"/>
      </rPr>
      <t>2.5.2</t>
    </r>
  </si>
  <si>
    <r>
      <rPr>
        <b/>
        <sz val="10"/>
        <rFont val="Calibri"/>
        <family val="2"/>
      </rPr>
      <t>2.5.3</t>
    </r>
  </si>
  <si>
    <r>
      <rPr>
        <b/>
        <sz val="10"/>
        <rFont val="Calibri"/>
        <family val="2"/>
      </rPr>
      <t>2.5.4</t>
    </r>
  </si>
  <si>
    <r>
      <rPr>
        <b/>
        <sz val="10"/>
        <rFont val="Calibri"/>
        <family val="2"/>
      </rPr>
      <t>2.5.5</t>
    </r>
  </si>
  <si>
    <r>
      <rPr>
        <b/>
        <sz val="10"/>
        <rFont val="Calibri"/>
        <family val="2"/>
      </rPr>
      <t>2.5.6</t>
    </r>
  </si>
  <si>
    <t>2.5.7</t>
  </si>
  <si>
    <t>2.5.8</t>
  </si>
  <si>
    <r>
      <rPr>
        <sz val="10"/>
        <color theme="1"/>
        <rFont val="Arial"/>
        <family val="2"/>
      </rPr>
      <t>Renforcement des capacités des PNLP, y compris formation au leadership</t>
    </r>
  </si>
  <si>
    <r>
      <rPr>
        <sz val="10"/>
        <color theme="1"/>
        <rFont val="Arial"/>
        <family val="2"/>
      </rPr>
      <t>CPS</t>
    </r>
  </si>
  <si>
    <r>
      <rPr>
        <sz val="10"/>
        <color theme="1"/>
        <rFont val="Arial"/>
        <family val="2"/>
      </rPr>
      <t>Surveillance de la délétion du gène HRP2/3</t>
    </r>
  </si>
  <si>
    <r>
      <rPr>
        <sz val="10"/>
        <color theme="1"/>
        <rFont val="Arial"/>
        <family val="2"/>
      </rPr>
      <t>Renforcement de la capacité d'analyse des données pour faire appliquer les réglementations</t>
    </r>
  </si>
  <si>
    <r>
      <rPr>
        <sz val="10"/>
        <color theme="1"/>
        <rFont val="Arial"/>
        <family val="2"/>
      </rPr>
      <t>Enquête sur le comportement face au paludisme</t>
    </r>
  </si>
  <si>
    <r>
      <rPr>
        <sz val="10"/>
        <color theme="1"/>
        <rFont val="Arial"/>
        <family val="2"/>
      </rPr>
      <t>Outil « Malaria Matchbox »/Évaluation de l'équité</t>
    </r>
  </si>
  <si>
    <r>
      <rPr>
        <sz val="10"/>
        <rFont val="Arial"/>
        <family val="2"/>
      </rPr>
      <t>4.3.8</t>
    </r>
  </si>
  <si>
    <r>
      <rPr>
        <sz val="11"/>
        <rFont val="Arial"/>
        <family val="2"/>
      </rPr>
      <t>Autre</t>
    </r>
  </si>
  <si>
    <r>
      <rPr>
        <sz val="11"/>
        <rFont val="Arial"/>
        <family val="2"/>
      </rPr>
      <t xml:space="preserve">Pour les prix de référence standard du FM pour les produits : </t>
    </r>
  </si>
  <si>
    <r>
      <rPr>
        <sz val="11"/>
        <color theme="1"/>
        <rFont val="Arial"/>
        <family val="2"/>
      </rPr>
      <t>Campagne tous les trois ans. Les pays utilisant des campagnes permanentes ou des campagnes plus fréquentes devraient mentionner la proportion de la population à couvrir chaque année</t>
    </r>
  </si>
  <si>
    <r>
      <rPr>
        <sz val="11"/>
        <color theme="1"/>
        <rFont val="Arial"/>
        <family val="2"/>
      </rPr>
      <t>Demande à financer par le biais d'une proposition de financement du FM dans le cadre de l'allocation (J)</t>
    </r>
  </si>
  <si>
    <r>
      <rPr>
        <b/>
        <sz val="11"/>
        <rFont val="Arial"/>
        <family val="2"/>
      </rPr>
      <t>Analyse des écarts du FM</t>
    </r>
  </si>
  <si>
    <r>
      <rPr>
        <sz val="10"/>
        <color theme="1"/>
        <rFont val="Arial"/>
        <family val="2"/>
      </rPr>
      <t>Insérer la cible en % pour l’iCCM (par ex. 100 % des cas en iCCM)</t>
    </r>
  </si>
  <si>
    <r>
      <rPr>
        <sz val="10"/>
        <color theme="1"/>
        <rFont val="Arial"/>
        <family val="2"/>
      </rPr>
      <t>Établissement de santé du secteur public C1</t>
    </r>
  </si>
  <si>
    <r>
      <rPr>
        <sz val="10"/>
        <color theme="1"/>
        <rFont val="Arial"/>
        <family val="2"/>
      </rPr>
      <t>Gestion des cas communautaire C2</t>
    </r>
  </si>
  <si>
    <r>
      <rPr>
        <sz val="10"/>
        <color theme="1"/>
        <rFont val="Arial"/>
        <family val="2"/>
      </rPr>
      <t>Secteur privé C3</t>
    </r>
  </si>
  <si>
    <r>
      <rPr>
        <sz val="10"/>
        <rFont val="Arial"/>
        <family val="2"/>
      </rPr>
      <t>Nombre de traitements requis - D</t>
    </r>
  </si>
  <si>
    <r>
      <rPr>
        <sz val="10"/>
        <rFont val="Arial"/>
        <family val="2"/>
      </rPr>
      <t>Stock tampon</t>
    </r>
  </si>
  <si>
    <r>
      <rPr>
        <sz val="10"/>
        <rFont val="Arial"/>
        <family val="2"/>
      </rPr>
      <t>3.1.1</t>
    </r>
  </si>
  <si>
    <r>
      <rPr>
        <sz val="10"/>
        <rFont val="Arial"/>
        <family val="2"/>
      </rPr>
      <t>3.1.2</t>
    </r>
  </si>
  <si>
    <r>
      <rPr>
        <sz val="10"/>
        <rFont val="Arial"/>
        <family val="2"/>
      </rPr>
      <t>3.1.3</t>
    </r>
  </si>
  <si>
    <r>
      <rPr>
        <sz val="10"/>
        <color theme="1"/>
        <rFont val="Arial"/>
        <family val="2"/>
      </rPr>
      <t xml:space="preserve">Inclure un stock tampon conformément à la politique nationale (ne doit pas dépasser 30 %) </t>
    </r>
  </si>
  <si>
    <r>
      <rPr>
        <sz val="10"/>
        <rFont val="Arial"/>
        <family val="2"/>
      </rPr>
      <t>3.2.1</t>
    </r>
  </si>
  <si>
    <r>
      <rPr>
        <sz val="10"/>
        <rFont val="Arial"/>
        <family val="2"/>
      </rPr>
      <t>3.2.2</t>
    </r>
  </si>
  <si>
    <r>
      <rPr>
        <b/>
        <sz val="10"/>
        <rFont val="Arial"/>
        <family val="2"/>
      </rPr>
      <t>3.2.3</t>
    </r>
  </si>
  <si>
    <r>
      <rPr>
        <sz val="10"/>
        <rFont val="Arial"/>
        <family val="2"/>
      </rPr>
      <t>Établissement</t>
    </r>
    <r>
      <rPr>
        <u/>
        <sz val="10"/>
        <rFont val="Arial"/>
        <family val="2"/>
      </rPr>
      <t>s</t>
    </r>
    <r>
      <rPr>
        <sz val="10"/>
        <rFont val="Arial"/>
        <family val="2"/>
      </rPr>
      <t xml:space="preserve"> de santé du secteur public E</t>
    </r>
  </si>
  <si>
    <r>
      <rPr>
        <sz val="10"/>
        <rFont val="Arial"/>
        <family val="2"/>
      </rPr>
      <t>Gestion de cas communautaire F</t>
    </r>
  </si>
  <si>
    <r>
      <rPr>
        <sz val="10"/>
        <rFont val="Arial"/>
        <family val="2"/>
      </rPr>
      <t>Secteur privé G</t>
    </r>
  </si>
  <si>
    <r>
      <rPr>
        <sz val="10"/>
        <rFont val="Arial"/>
        <family val="2"/>
      </rPr>
      <t xml:space="preserve">Établissement de santé du secteur public </t>
    </r>
  </si>
  <si>
    <r>
      <rPr>
        <sz val="10"/>
        <color theme="1"/>
        <rFont val="Arial"/>
        <family val="2"/>
      </rPr>
      <t>Multiplier le nombre total de cas de paludisme du secteur public (B1) par la couverture cible (C1)</t>
    </r>
  </si>
  <si>
    <r>
      <rPr>
        <sz val="10"/>
        <color theme="1"/>
        <rFont val="Arial"/>
        <family val="2"/>
      </rPr>
      <t>Multiplier le nombre total de cas de paludisme de l'iCCM (B2) par la couverture cible (C2)</t>
    </r>
  </si>
  <si>
    <r>
      <rPr>
        <sz val="10"/>
        <color theme="1"/>
        <rFont val="Arial"/>
        <family val="2"/>
      </rPr>
      <t>Besoins totaux déjà couverts H3</t>
    </r>
  </si>
  <si>
    <r>
      <rPr>
        <sz val="10"/>
        <color theme="1"/>
        <rFont val="Arial"/>
        <family val="2"/>
      </rPr>
      <t>H3=H1+H2</t>
    </r>
  </si>
  <si>
    <r>
      <rPr>
        <sz val="10"/>
        <color theme="1"/>
        <rFont val="Arial"/>
        <family val="2"/>
      </rPr>
      <t>Écart attendu H4</t>
    </r>
  </si>
  <si>
    <r>
      <rPr>
        <sz val="10"/>
        <color theme="1"/>
        <rFont val="Arial"/>
        <family val="2"/>
      </rPr>
      <t>H4=E1-H3</t>
    </r>
  </si>
  <si>
    <r>
      <rPr>
        <sz val="10"/>
        <color theme="1"/>
        <rFont val="Arial"/>
        <family val="2"/>
      </rPr>
      <t>Total demandé par le biais de l'allocation du FM H5</t>
    </r>
  </si>
  <si>
    <r>
      <rPr>
        <sz val="10"/>
        <color theme="1"/>
        <rFont val="Arial"/>
        <family val="2"/>
      </rPr>
      <t>Couverture assurée par le montant alloué et les autres ressources H6</t>
    </r>
  </si>
  <si>
    <r>
      <rPr>
        <sz val="10"/>
        <color theme="1"/>
        <rFont val="Arial"/>
        <family val="2"/>
      </rPr>
      <t>H6=H5+H3</t>
    </r>
  </si>
  <si>
    <r>
      <rPr>
        <sz val="10"/>
        <color theme="1"/>
        <rFont val="Arial"/>
        <family val="2"/>
      </rPr>
      <t>Écart restant H7</t>
    </r>
  </si>
  <si>
    <r>
      <rPr>
        <sz val="10"/>
        <color theme="1"/>
        <rFont val="Arial"/>
        <family val="2"/>
      </rPr>
      <t>H7=E1-H6</t>
    </r>
  </si>
  <si>
    <r>
      <rPr>
        <sz val="10"/>
        <color theme="1"/>
        <rFont val="Arial"/>
        <family val="2"/>
      </rPr>
      <t>Total demandé par le biais de la PAAR H8</t>
    </r>
  </si>
  <si>
    <r>
      <rPr>
        <sz val="10"/>
        <rFont val="Arial"/>
        <family val="2"/>
      </rPr>
      <t>Besoin total déjà couvert J3</t>
    </r>
  </si>
  <si>
    <r>
      <rPr>
        <sz val="10"/>
        <rFont val="Arial"/>
        <family val="2"/>
      </rPr>
      <t>Écart attendu J4</t>
    </r>
  </si>
  <si>
    <r>
      <rPr>
        <sz val="10"/>
        <color theme="1"/>
        <rFont val="Arial"/>
        <family val="2"/>
      </rPr>
      <t>Couverture assurée par le montant alloué et les autres ressources J6</t>
    </r>
  </si>
  <si>
    <r>
      <rPr>
        <sz val="10"/>
        <rFont val="Arial"/>
        <family val="2"/>
      </rPr>
      <t>Écart restant J7</t>
    </r>
  </si>
  <si>
    <r>
      <rPr>
        <sz val="10"/>
        <rFont val="Arial"/>
        <family val="2"/>
      </rPr>
      <t>Total demandé par le biais de la PAAR J8</t>
    </r>
  </si>
  <si>
    <r>
      <rPr>
        <sz val="10"/>
        <color theme="1"/>
        <rFont val="Arial"/>
        <family val="2"/>
      </rPr>
      <t>J3=J1+J2</t>
    </r>
  </si>
  <si>
    <r>
      <rPr>
        <sz val="10"/>
        <color theme="1"/>
        <rFont val="Arial"/>
        <family val="2"/>
      </rPr>
      <t>J4=E1-J3</t>
    </r>
  </si>
  <si>
    <r>
      <rPr>
        <sz val="10"/>
        <rFont val="Arial"/>
        <family val="2"/>
      </rPr>
      <t>Cibles demandées par le biais de l'allocation du FM J5</t>
    </r>
  </si>
  <si>
    <r>
      <rPr>
        <sz val="10"/>
        <color theme="1"/>
        <rFont val="Arial"/>
        <family val="2"/>
      </rPr>
      <t>J6=J5+J3</t>
    </r>
  </si>
  <si>
    <r>
      <rPr>
        <sz val="10"/>
        <color theme="1"/>
        <rFont val="Arial"/>
        <family val="2"/>
      </rPr>
      <t>J7=E1-J6</t>
    </r>
  </si>
  <si>
    <r>
      <rPr>
        <sz val="10"/>
        <rFont val="Arial"/>
        <family val="2"/>
      </rPr>
      <t>Besoins totaux déjà couverts K3</t>
    </r>
  </si>
  <si>
    <r>
      <rPr>
        <sz val="10"/>
        <rFont val="Arial"/>
        <family val="2"/>
      </rPr>
      <t>Écart attendu K4</t>
    </r>
  </si>
  <si>
    <r>
      <rPr>
        <sz val="10"/>
        <rFont val="Arial"/>
        <family val="2"/>
      </rPr>
      <t>Cibles demandées par le biais de l'allocation du FM K5</t>
    </r>
  </si>
  <si>
    <r>
      <rPr>
        <b/>
        <sz val="10"/>
        <color theme="1"/>
        <rFont val="Arial"/>
        <family val="2"/>
      </rPr>
      <t>Couverture assurée par l'allocation et les autres ressources K6</t>
    </r>
  </si>
  <si>
    <r>
      <rPr>
        <sz val="10"/>
        <rFont val="Arial"/>
        <family val="2"/>
      </rPr>
      <t>Écart restant K7</t>
    </r>
  </si>
  <si>
    <r>
      <rPr>
        <sz val="10"/>
        <rFont val="Arial"/>
        <family val="2"/>
      </rPr>
      <t>Total demandé par le biais de la PAAR K8</t>
    </r>
  </si>
  <si>
    <r>
      <rPr>
        <sz val="10"/>
        <color theme="1"/>
        <rFont val="Arial"/>
        <family val="2"/>
      </rPr>
      <t>K4=E1-K3</t>
    </r>
  </si>
  <si>
    <r>
      <rPr>
        <sz val="10"/>
        <color theme="1"/>
        <rFont val="Arial"/>
        <family val="2"/>
      </rPr>
      <t>K6=K5+K3</t>
    </r>
  </si>
  <si>
    <r>
      <rPr>
        <sz val="10"/>
        <color theme="1"/>
        <rFont val="Arial"/>
        <family val="2"/>
      </rPr>
      <t>K7=E1-K6</t>
    </r>
  </si>
  <si>
    <r>
      <rPr>
        <sz val="10"/>
        <color theme="1"/>
        <rFont val="Arial"/>
        <family val="2"/>
      </rPr>
      <t>K3=K1+K2</t>
    </r>
  </si>
  <si>
    <r>
      <rPr>
        <b/>
        <sz val="11"/>
        <rFont val="Arial"/>
        <family val="2"/>
      </rPr>
      <t>Hypothèse</t>
    </r>
  </si>
  <si>
    <r>
      <rPr>
        <b/>
        <sz val="10"/>
        <color theme="1"/>
        <rFont val="Calibri"/>
        <family val="2"/>
      </rPr>
      <t xml:space="preserve">Tenir compte de toute augmentation prévue de l'accès aux services de santé. </t>
    </r>
  </si>
  <si>
    <r>
      <rPr>
        <sz val="10"/>
        <color theme="1"/>
        <rFont val="Arial"/>
        <family val="2"/>
      </rPr>
      <t>Multiplier le nombre total de cas de paludisme du secteur privé (B3) par la couverture cible (C3)</t>
    </r>
  </si>
  <si>
    <r>
      <rPr>
        <sz val="10"/>
        <rFont val="Arial"/>
        <family val="2"/>
      </rPr>
      <t xml:space="preserve">Indiquer le nombre de cas présumés de paludisme chaque année sur la base </t>
    </r>
    <r>
      <rPr>
        <sz val="10"/>
        <rFont val="Calibri"/>
        <family val="2"/>
      </rPr>
      <t xml:space="preserve">d’estimations épidémiologiques et de consommation au niveau national (locales) </t>
    </r>
  </si>
  <si>
    <r>
      <rPr>
        <sz val="10"/>
        <color theme="1"/>
        <rFont val="Arial"/>
        <family val="2"/>
      </rPr>
      <t>Insérer le pourcentage de la cible pour le secteur privé, par exemple 15 % des cas du secteur privé ciblé au cours des deux premières années et 20 % au cours des deux années suivantes.</t>
    </r>
  </si>
  <si>
    <r>
      <rPr>
        <b/>
        <sz val="10"/>
        <color theme="1"/>
        <rFont val="Calibri"/>
        <family val="2"/>
      </rPr>
      <t xml:space="preserve">Prévoir le nombre de cas de fièvre et prendre en compte la croissance démographique </t>
    </r>
  </si>
  <si>
    <r>
      <rPr>
        <b/>
        <sz val="10"/>
        <rFont val="Calibri"/>
        <family val="2"/>
      </rPr>
      <t>Nombre de cas de fièvre attendus A</t>
    </r>
  </si>
  <si>
    <r>
      <rPr>
        <b/>
        <sz val="10"/>
        <color theme="1"/>
        <rFont val="Calibri"/>
        <family val="2"/>
      </rPr>
      <t>Augmentation prévue de l'accès aux services de gestion des cas (dans tous les secteurs) B</t>
    </r>
  </si>
  <si>
    <r>
      <rPr>
        <b/>
        <sz val="10"/>
        <color theme="1"/>
        <rFont val="Calibri"/>
        <family val="2"/>
      </rPr>
      <t>Nombre total de cas de fièvre attendus C</t>
    </r>
  </si>
  <si>
    <r>
      <rPr>
        <b/>
        <sz val="10"/>
        <color theme="1"/>
        <rFont val="Calibri"/>
        <family val="2"/>
      </rPr>
      <t>C=A+B</t>
    </r>
  </si>
  <si>
    <r>
      <rPr>
        <b/>
        <sz val="10"/>
        <color theme="1"/>
        <rFont val="Calibri"/>
        <family val="2"/>
      </rPr>
      <t>ligne 9 de l'analyse des écarts en matière de traitements ACT</t>
    </r>
  </si>
  <si>
    <r>
      <rPr>
        <b/>
        <sz val="10"/>
        <color theme="1"/>
        <rFont val="Calibri"/>
        <family val="2"/>
      </rPr>
      <t>Cas présumés de paludisme attendus dans le secteur public D1</t>
    </r>
  </si>
  <si>
    <r>
      <rPr>
        <sz val="10"/>
        <color theme="1"/>
        <rFont val="Calibri"/>
        <family val="2"/>
      </rPr>
      <t>ligne 11 de l'analyse des écarts en matière de traitements ACT</t>
    </r>
  </si>
  <si>
    <r>
      <rPr>
        <sz val="10"/>
        <color theme="1"/>
        <rFont val="Calibri"/>
        <family val="2"/>
      </rPr>
      <t>ligne 13 de l'analyse des écarts en matière de traitements ACT</t>
    </r>
  </si>
  <si>
    <r>
      <rPr>
        <sz val="10"/>
        <color theme="1"/>
        <rFont val="Calibri"/>
        <family val="2"/>
      </rPr>
      <t>Indiquer la couverture cible de la microscopie</t>
    </r>
  </si>
  <si>
    <r>
      <rPr>
        <sz val="10"/>
        <color theme="1"/>
        <rFont val="Calibri"/>
        <family val="2"/>
      </rPr>
      <t>Indiquer la couverture cible des TDR</t>
    </r>
  </si>
  <si>
    <r>
      <rPr>
        <sz val="10"/>
        <color theme="1"/>
        <rFont val="Calibri"/>
        <family val="2"/>
      </rPr>
      <t>Nombre total de lames de microscopie</t>
    </r>
  </si>
  <si>
    <r>
      <rPr>
        <sz val="10"/>
        <color theme="1"/>
        <rFont val="Calibri"/>
        <family val="2"/>
      </rPr>
      <t>nombre total de lames de microscopie</t>
    </r>
  </si>
  <si>
    <r>
      <rPr>
        <sz val="10"/>
        <color theme="1"/>
        <rFont val="Calibri"/>
        <family val="2"/>
      </rPr>
      <t>nombre total de TDR</t>
    </r>
  </si>
  <si>
    <r>
      <rPr>
        <sz val="10"/>
        <color theme="1"/>
        <rFont val="Calibri"/>
        <family val="2"/>
      </rPr>
      <t>Nombre total de TDR</t>
    </r>
  </si>
  <si>
    <r>
      <rPr>
        <sz val="10"/>
        <color theme="1"/>
        <rFont val="Calibri"/>
        <family val="2"/>
      </rPr>
      <t xml:space="preserve">Cible pour les diagnostics au niveau </t>
    </r>
    <r>
      <rPr>
        <b/>
        <sz val="10"/>
        <color theme="1"/>
        <rFont val="Calibri"/>
        <family val="2"/>
      </rPr>
      <t>communautaire</t>
    </r>
  </si>
  <si>
    <t>3.1.4.</t>
  </si>
  <si>
    <r>
      <rPr>
        <b/>
        <sz val="10"/>
        <rFont val="Calibri"/>
        <family val="2"/>
      </rPr>
      <t>% de cas de fièvre suspectés d'être des cas de paludisme D</t>
    </r>
  </si>
  <si>
    <t>https://www.theglobalfund.org/en/sourcing-management/health-products/long-lasting-insecticidal-nets/</t>
  </si>
  <si>
    <r>
      <rPr>
        <sz val="11"/>
        <rFont val="Arial"/>
        <family val="2"/>
      </rPr>
      <t>https://www.theglobalfund.org/en/sourcing-management/health-products/antimalarial-medicines/</t>
    </r>
  </si>
  <si>
    <t>https://www.theglobalfund.org/en/sourcing-management/health-products/hiv-malaria-rapid-diagnostic-tests/</t>
  </si>
  <si>
    <t>Nombre total d'enfants ciblés pour 4 cycles</t>
  </si>
  <si>
    <r>
      <rPr>
        <sz val="10"/>
        <color theme="1"/>
        <rFont val="Calibri"/>
        <family val="2"/>
      </rPr>
      <t>Ligne 22</t>
    </r>
  </si>
  <si>
    <r>
      <rPr>
        <b/>
        <u/>
        <sz val="11"/>
        <rFont val="Arial"/>
        <family val="2"/>
      </rPr>
      <t>English</t>
    </r>
    <r>
      <rPr>
        <b/>
        <sz val="11"/>
        <rFont val="Arial"/>
        <family val="2"/>
      </rPr>
      <t xml:space="preserve">: </t>
    </r>
    <r>
      <rPr>
        <sz val="11"/>
        <rFont val="Arial"/>
        <family val="2"/>
      </rPr>
      <t>Choose the language in the Instructions tab (line B6)</t>
    </r>
  </si>
  <si>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</si>
  <si>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</si>
  <si>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r>
      <rPr>
        <b/>
        <sz val="11"/>
        <color theme="1"/>
        <rFont val="Arial"/>
        <family val="2"/>
      </rPr>
      <t xml:space="preserve">Commentaires supplémentaires éventuels : </t>
    </r>
  </si>
  <si>
    <r>
      <rPr>
        <b/>
        <sz val="10"/>
        <color theme="1"/>
        <rFont val="Arial"/>
        <family val="2"/>
      </rPr>
      <t>CSC</t>
    </r>
    <r>
      <rPr>
        <b/>
        <sz val="10"/>
        <color rgb="FF000000"/>
        <rFont val="Arial"/>
        <family val="2"/>
      </rPr>
      <t> </t>
    </r>
  </si>
  <si>
    <r>
      <rPr>
        <b/>
        <sz val="10"/>
        <color rgb="FF000000"/>
        <rFont val="Arial"/>
        <family val="2"/>
      </rPr>
      <t>Stratégie communautaire de CSC</t>
    </r>
    <r>
      <rPr>
        <sz val="10"/>
        <color rgb="FF000000"/>
        <rFont val="Arial"/>
        <family val="2"/>
      </rPr>
      <t> </t>
    </r>
  </si>
  <si>
    <r>
      <rPr>
        <sz val="10"/>
        <color theme="1"/>
        <rFont val="Calibri"/>
        <family val="2"/>
      </rPr>
      <t>Ligne 48</t>
    </r>
  </si>
  <si>
    <r>
      <rPr>
        <sz val="10"/>
        <color theme="1"/>
        <rFont val="Calibri"/>
        <family val="2"/>
      </rPr>
      <t>Ligne 55</t>
    </r>
  </si>
  <si>
    <r>
      <rPr>
        <sz val="10"/>
        <color theme="1"/>
        <rFont val="Calibri"/>
        <family val="2"/>
      </rPr>
      <t>Ligne 56</t>
    </r>
  </si>
  <si>
    <r>
      <rPr>
        <sz val="10"/>
        <color theme="1"/>
        <rFont val="Calibri"/>
        <family val="2"/>
      </rPr>
      <t>Ligne 53</t>
    </r>
  </si>
  <si>
    <r>
      <rPr>
        <sz val="10"/>
        <color theme="1"/>
        <rFont val="Calibri"/>
        <family val="2"/>
      </rPr>
      <t>Ligne 54</t>
    </r>
  </si>
  <si>
    <r>
      <rPr>
        <sz val="10"/>
        <rFont val="Calibri"/>
        <family val="2"/>
      </rPr>
      <t>Ligne 77</t>
    </r>
  </si>
  <si>
    <r>
      <rPr>
        <sz val="10"/>
        <rFont val="Calibri"/>
        <family val="2"/>
      </rPr>
      <t>Ligne 85</t>
    </r>
  </si>
  <si>
    <r>
      <rPr>
        <sz val="10"/>
        <rFont val="Calibri"/>
        <family val="2"/>
      </rPr>
      <t>Ligne 120</t>
    </r>
  </si>
  <si>
    <r>
      <rPr>
        <b/>
        <sz val="10"/>
        <rFont val="Calibri"/>
        <family val="2"/>
      </rPr>
      <t>Ligne 118</t>
    </r>
  </si>
  <si>
    <r>
      <rPr>
        <b/>
        <sz val="10"/>
        <rFont val="Calibri"/>
        <family val="2"/>
      </rPr>
      <t>Ligne 140</t>
    </r>
  </si>
  <si>
    <r>
      <rPr>
        <sz val="11"/>
        <rFont val="Arial"/>
        <family val="2"/>
      </rPr>
      <t>Distribution continue : Nombre de femmes enceintes ayant recours aux soins prénatals dans toutes les zones impaludées (A) (multiplier le nombre de personnes par le % de femmes enceintes) (A * I4)</t>
    </r>
  </si>
  <si>
    <r>
      <rPr>
        <sz val="11"/>
        <rFont val="Arial"/>
        <family val="2"/>
      </rPr>
      <t>Nombre total de moustiquaires requises pour le PEV (E)</t>
    </r>
  </si>
  <si>
    <r>
      <rPr>
        <sz val="11"/>
        <rFont val="Arial"/>
        <family val="2"/>
      </rPr>
      <t>MII à financer à partir du montant alloué et d'autres ressources (K = H+J)</t>
    </r>
  </si>
  <si>
    <r>
      <rPr>
        <sz val="11"/>
        <color indexed="8"/>
        <rFont val="Arial"/>
        <family val="2"/>
      </rPr>
      <t>Transport</t>
    </r>
  </si>
  <si>
    <r>
      <rPr>
        <sz val="11"/>
        <color indexed="8"/>
        <rFont val="Arial"/>
        <family val="2"/>
      </rPr>
      <t xml:space="preserve">Formation </t>
    </r>
  </si>
  <si>
    <r>
      <rPr>
        <sz val="11"/>
        <color indexed="8"/>
        <rFont val="Arial"/>
        <family val="2"/>
      </rPr>
      <t>Microplanification</t>
    </r>
  </si>
  <si>
    <r>
      <rPr>
        <sz val="11"/>
        <color indexed="8"/>
        <rFont val="Arial"/>
        <family val="2"/>
      </rPr>
      <t>Mobilisation sociale</t>
    </r>
  </si>
  <si>
    <r>
      <rPr>
        <sz val="11"/>
        <color indexed="8"/>
        <rFont val="Arial"/>
        <family val="2"/>
      </rPr>
      <t>Gestion des déchets</t>
    </r>
  </si>
  <si>
    <r>
      <rPr>
        <sz val="11"/>
        <color indexed="8"/>
        <rFont val="Arial"/>
        <family val="2"/>
      </rPr>
      <t>Le S&amp;E englobe la supervision</t>
    </r>
  </si>
  <si>
    <r>
      <rPr>
        <sz val="11"/>
        <color indexed="8"/>
        <rFont val="Arial"/>
        <family val="2"/>
      </rPr>
      <t>Transport (dans le pays jusqu'au point de stockage le plus bas de la chaîne logistique + logistique inverse)</t>
    </r>
  </si>
  <si>
    <r>
      <rPr>
        <sz val="11"/>
        <rFont val="Arial"/>
        <family val="2"/>
      </rPr>
      <t xml:space="preserve">Population totale </t>
    </r>
    <r>
      <rPr>
        <sz val="11"/>
        <color rgb="FFFF0000"/>
        <rFont val="Arial"/>
        <family val="2"/>
      </rPr>
      <t>vivant dans des zones impaludées</t>
    </r>
  </si>
  <si>
    <r>
      <rPr>
        <sz val="11"/>
        <rFont val="Arial"/>
        <family val="2"/>
      </rPr>
      <t>Indiquer d'autres méthodes de distribution telles que les distributions communautaires ; les PDI, les réfugiés, etc. selon le cas (F)</t>
    </r>
  </si>
  <si>
    <r>
      <rPr>
        <sz val="11"/>
        <color rgb="FFFF0000"/>
        <rFont val="Arial"/>
        <family val="2"/>
      </rPr>
      <t>Numérisation</t>
    </r>
  </si>
  <si>
    <r>
      <rPr>
        <b/>
        <sz val="11"/>
        <color rgb="FFFF0000"/>
        <rFont val="Arial"/>
        <family val="2"/>
      </rPr>
      <t>Dernière version mise à jour le 29 juillet 2022</t>
    </r>
  </si>
  <si>
    <r>
      <rPr>
        <b/>
        <i/>
        <sz val="12"/>
        <color rgb="FFFF0000"/>
        <rFont val="Arial"/>
        <family val="2"/>
      </rPr>
      <t xml:space="preserve">Lisez attentivement les instructions de l'onglet « Instructions » avant de remplir le tableau d'analyse des écarts programmatiques </t>
    </r>
    <r>
      <rPr>
        <sz val="12"/>
        <color rgb="FFFF0000"/>
        <rFont val="Arial"/>
        <family val="2"/>
      </rPr>
      <t xml:space="preserve">
</t>
    </r>
    <r>
      <rPr>
        <b/>
        <i/>
        <sz val="12"/>
        <color rgb="FFFF0000"/>
        <rFont val="Arial"/>
        <family val="2"/>
      </rPr>
      <t xml:space="preserve">Les instructions ont été adaptées à chaque module/intervention spécifique. </t>
    </r>
  </si>
  <si>
    <r>
      <rPr>
        <b/>
        <sz val="18"/>
        <color theme="0"/>
        <rFont val="Arial Black"/>
        <family val="2"/>
      </rPr>
      <t>Tableau 10 - Analyse des écarts programmatiques - produits iCCM hors antipaludiques (antibiotiques de première intention pour la pneumonie simple chez les enfants âgés de 2 à 59 mois dans le cadre de l'iCCM)</t>
    </r>
  </si>
  <si>
    <r>
      <rPr>
        <b/>
        <sz val="11"/>
        <rFont val="Arial"/>
        <family val="2"/>
      </rPr>
      <t>Module prioritaire</t>
    </r>
  </si>
  <si>
    <r>
      <rPr>
        <b/>
        <sz val="11"/>
        <rFont val="Arial"/>
        <family val="2"/>
      </rPr>
      <t>Paludisme - Gestion des cas</t>
    </r>
  </si>
  <si>
    <r>
      <rPr>
        <b/>
        <sz val="11"/>
        <rFont val="Arial"/>
        <family val="2"/>
      </rPr>
      <t>Indicateur de couverture sélectionné</t>
    </r>
  </si>
  <si>
    <r>
      <rPr>
        <b/>
        <sz val="11"/>
        <color theme="0"/>
        <rFont val="Arial"/>
        <family val="2"/>
      </rPr>
      <t>Couverture nationale actuelle</t>
    </r>
  </si>
  <si>
    <r>
      <rPr>
        <b/>
        <sz val="11"/>
        <rFont val="Arial"/>
        <family val="2"/>
      </rPr>
      <t>Insérer les derniers résultats</t>
    </r>
  </si>
  <si>
    <r>
      <rPr>
        <b/>
        <sz val="11"/>
        <rFont val="Arial"/>
        <family val="2"/>
      </rPr>
      <t>Année</t>
    </r>
  </si>
  <si>
    <r>
      <rPr>
        <b/>
        <sz val="11"/>
        <rFont val="Arial"/>
        <family val="2"/>
      </rPr>
      <t>Source de données</t>
    </r>
  </si>
  <si>
    <r>
      <rPr>
        <b/>
        <sz val="11"/>
        <rFont val="Arial"/>
        <family val="2"/>
      </rPr>
      <t>Commentaires</t>
    </r>
  </si>
  <si>
    <r>
      <rPr>
        <b/>
        <sz val="11"/>
        <rFont val="Arial"/>
        <family val="2"/>
      </rPr>
      <t>Année 1</t>
    </r>
  </si>
  <si>
    <r>
      <rPr>
        <b/>
        <sz val="11"/>
        <rFont val="Arial"/>
        <family val="2"/>
      </rPr>
      <t>Année 2</t>
    </r>
  </si>
  <si>
    <r>
      <rPr>
        <b/>
        <sz val="11"/>
        <rFont val="Arial"/>
        <family val="2"/>
      </rPr>
      <t>Année 3</t>
    </r>
  </si>
  <si>
    <r>
      <rPr>
        <b/>
        <sz val="11"/>
        <rFont val="Arial"/>
        <family val="2"/>
      </rPr>
      <t>Commentaires / Hypothèses</t>
    </r>
  </si>
  <si>
    <r>
      <rPr>
        <i/>
        <sz val="11"/>
        <rFont val="Arial"/>
        <family val="2"/>
      </rPr>
      <t>Insérer l'année</t>
    </r>
  </si>
  <si>
    <r>
      <rPr>
        <b/>
        <sz val="11"/>
        <color theme="0"/>
        <rFont val="Arial"/>
        <family val="2"/>
      </rPr>
      <t>Estimation actuelle des besoins du pays</t>
    </r>
  </si>
  <si>
    <r>
      <rPr>
        <b/>
        <sz val="11"/>
        <rFont val="Arial"/>
        <family val="2"/>
      </rPr>
      <t>A. Total estimé des cas suspects de pneumonie (niveau communautaire)</t>
    </r>
  </si>
  <si>
    <r>
      <rPr>
        <b/>
        <sz val="11"/>
        <rFont val="Arial"/>
        <family val="2"/>
      </rPr>
      <t>B. Cibles nationales (à partir du plan stratégique national)</t>
    </r>
  </si>
  <si>
    <r>
      <rPr>
        <b/>
        <sz val="11"/>
        <color theme="0"/>
        <rFont val="Arial"/>
        <family val="2"/>
      </rPr>
      <t>Cible nationale déjà couverte</t>
    </r>
  </si>
  <si>
    <r>
      <rPr>
        <b/>
        <sz val="11"/>
        <rFont val="Arial"/>
        <family val="2"/>
      </rPr>
      <t xml:space="preserve">C1. </t>
    </r>
    <r>
      <rPr>
        <b/>
        <sz val="11"/>
        <rFont val="Arial"/>
        <family val="2"/>
      </rPr>
      <t>Cible nationale devant être couverte par des ressources nationales</t>
    </r>
  </si>
  <si>
    <r>
      <rPr>
        <b/>
        <sz val="11"/>
        <rFont val="Arial"/>
        <family val="2"/>
      </rPr>
      <t xml:space="preserve">C2. </t>
    </r>
    <r>
      <rPr>
        <b/>
        <sz val="11"/>
        <rFont val="Arial"/>
        <family val="2"/>
      </rPr>
      <t>Cible nationale devant être couverte par des ressources extérieures hors Fonds mondial</t>
    </r>
  </si>
  <si>
    <r>
      <rPr>
        <b/>
        <sz val="11"/>
        <rFont val="Arial"/>
        <family val="2"/>
      </rPr>
      <t>C. Cible nationale totale déjà couverte</t>
    </r>
  </si>
  <si>
    <r>
      <rPr>
        <b/>
        <sz val="11"/>
        <color theme="0"/>
        <rFont val="Arial"/>
        <family val="2"/>
      </rPr>
      <t>Écart programmatique</t>
    </r>
  </si>
  <si>
    <r>
      <rPr>
        <b/>
        <sz val="11"/>
        <rFont val="Arial"/>
        <family val="2"/>
      </rPr>
      <t xml:space="preserve">D. Écart annuel attendu pour atteindre la cible : </t>
    </r>
    <r>
      <rPr>
        <b/>
        <sz val="11"/>
        <rFont val="Arial"/>
        <family val="2"/>
      </rPr>
      <t>B - C</t>
    </r>
  </si>
  <si>
    <r>
      <rPr>
        <b/>
        <sz val="11"/>
        <color theme="0"/>
        <rFont val="Arial"/>
        <family val="2"/>
      </rPr>
      <t>Cible nationale devant être couverte avec le montant alloué</t>
    </r>
  </si>
  <si>
    <r>
      <rPr>
        <b/>
        <sz val="11"/>
        <rFont val="Arial"/>
        <family val="2"/>
      </rPr>
      <t>E. Cibles à financer avec le montant alloué</t>
    </r>
  </si>
  <si>
    <r>
      <rPr>
        <b/>
        <sz val="11"/>
        <rFont val="Arial"/>
        <family val="2"/>
      </rPr>
      <t xml:space="preserve">F. Couverture assurée par le montant alloué et d'autres ressources : </t>
    </r>
    <r>
      <rPr>
        <b/>
        <sz val="11"/>
        <rFont val="Arial"/>
        <family val="2"/>
      </rPr>
      <t>C+E</t>
    </r>
  </si>
  <si>
    <r>
      <rPr>
        <b/>
        <sz val="11"/>
        <rFont val="Arial"/>
        <family val="2"/>
      </rPr>
      <t xml:space="preserve">G. Écart restant par rapport à la cible nationale : </t>
    </r>
    <r>
      <rPr>
        <b/>
        <sz val="11"/>
        <rFont val="Arial"/>
        <family val="2"/>
      </rPr>
      <t>B - F</t>
    </r>
  </si>
  <si>
    <r>
      <rPr>
        <b/>
        <sz val="18"/>
        <color theme="0"/>
        <rFont val="Arial Black"/>
        <family val="2"/>
      </rPr>
      <t>Tableau 11 des écarts des programmes d'ASC - produits iCCM hors antipaludiques (sels de réhydratation orale et zinc pour le traitement de la diarrhée chez les enfants âgés de 2 à 59 mois dans le cadre de l'iCCM)</t>
    </r>
  </si>
  <si>
    <r>
      <rPr>
        <b/>
        <sz val="11"/>
        <rFont val="Arial"/>
        <family val="2"/>
      </rPr>
      <t>Proportion d'enfants de 2 à 59 mois atteints de diarrhée ayant reçu un traitement aux sels de réhydratation orale et au zinc dans la communauté</t>
    </r>
  </si>
  <si>
    <r>
      <rPr>
        <b/>
        <sz val="11"/>
        <rFont val="Arial"/>
        <family val="2"/>
      </rPr>
      <t>A. Total estimé des cas suspects de diarrhée (communauté)</t>
    </r>
  </si>
  <si>
    <t>Nombre total d'enfants ciblés pour 5 cycles</t>
  </si>
  <si>
    <r>
      <rPr>
        <sz val="10"/>
        <rFont val="Arial"/>
        <family val="2"/>
      </rPr>
      <t xml:space="preserve">Indiquer le pourcentage du total des cas attendus dans les établissements de santé du secteur public (par exemple, les établissements du secteur public représentent 65 % de la prise en charge des cas) </t>
    </r>
  </si>
  <si>
    <r>
      <rPr>
        <sz val="10"/>
        <rFont val="Arial"/>
        <family val="2"/>
      </rPr>
      <t xml:space="preserve">Indiquer le pourcentage du total des cas attendus au niveau de l'iCCM (par exemple, l'iCCM représente 5 % de la prise en charge des cas en 2023 et 2024 mais passe à 15 % en 2025 et 2026) </t>
    </r>
  </si>
  <si>
    <r>
      <rPr>
        <sz val="10"/>
        <rFont val="Arial"/>
        <family val="2"/>
      </rPr>
      <t>Indiquer le pourcentage du total des cas attendus par le secteur privé, (par exemple, le secteur privé représente 30 % en 2023 et 2024 mais passe à 20 % en 2025 et 2026)</t>
    </r>
  </si>
  <si>
    <r>
      <rPr>
        <sz val="10"/>
        <color theme="1"/>
        <rFont val="Calibri"/>
        <family val="2"/>
      </rPr>
      <t>Dans cet exemple – un pays hautement endémique – tous les cas de fièvre sont traités comme des cas présumés de paludisme. Dans les zones de paludisme hautement saisonnier ou les zones à faible charge de morbidité, ajustez le % en fonction des données locales.</t>
    </r>
  </si>
  <si>
    <r>
      <rPr>
        <sz val="11"/>
        <color theme="1"/>
        <rFont val="Arial"/>
        <family val="2"/>
      </rPr>
      <t xml:space="preserve">Indiquer le nombre total de personnes ciblées par les MII (veuillez noter : dans cet exemple, 100 % de la population vivant dans des zones impaludées est ciblée par la campagne de MII – mais cela variera en fonction de la charge de morbidité, des priorités du PSN et du ciblage prévu, par exemple, ne pas inclure les populations urbaines à très faible charge, inclure les populations réfugiées, etc. </t>
    </r>
  </si>
  <si>
    <r>
      <rPr>
        <sz val="11"/>
        <color theme="1"/>
        <rFont val="Arial"/>
        <family val="2"/>
      </rPr>
      <t>Inclure les écarts prioritaires dans la PAAR – dans cet exemple – tous les écarts sont pris en compte dans la PAAR</t>
    </r>
  </si>
  <si>
    <r>
      <rPr>
        <sz val="11"/>
        <color theme="1"/>
        <rFont val="Arial"/>
        <family val="2"/>
      </rPr>
      <t xml:space="preserve">Inséré à </t>
    </r>
    <r>
      <rPr>
        <u/>
        <sz val="11"/>
        <color theme="1"/>
        <rFont val="Arial"/>
        <family val="2"/>
      </rPr>
      <t xml:space="preserve">partir </t>
    </r>
    <r>
      <rPr>
        <sz val="11"/>
        <color theme="1"/>
        <rFont val="Arial"/>
        <family val="2"/>
      </rPr>
      <t>de la ligne 27 ci-dessus</t>
    </r>
  </si>
  <si>
    <r>
      <rPr>
        <sz val="10"/>
        <color theme="1"/>
        <rFont val="Arial"/>
        <family val="2"/>
      </rPr>
      <t>Registre des données sur le paludisme</t>
    </r>
  </si>
  <si>
    <r>
      <rPr>
        <sz val="10"/>
        <color theme="1"/>
        <rFont val="Arial"/>
        <family val="2"/>
      </rPr>
      <t>Stratification</t>
    </r>
  </si>
  <si>
    <r>
      <rPr>
        <sz val="10"/>
        <color theme="1"/>
        <rFont val="Arial"/>
        <family val="2"/>
      </rPr>
      <t>Modélisation de l'impact</t>
    </r>
  </si>
  <si>
    <r>
      <rPr>
        <sz val="10"/>
        <color theme="1"/>
        <rFont val="Arial"/>
        <family val="2"/>
      </rPr>
      <t>Surveillance entomologique y compris surveillance d'An. Stephensi</t>
    </r>
  </si>
  <si>
    <r>
      <rPr>
        <sz val="11"/>
        <rFont val="Calibri"/>
        <family val="2"/>
        <scheme val="minor"/>
      </rPr>
      <t xml:space="preserve">Envisager la nécessité d'inclure un stock tampon sur la base des données historiques </t>
    </r>
  </si>
  <si>
    <r>
      <rPr>
        <sz val="10"/>
        <color indexed="8"/>
        <rFont val="Calibri"/>
        <family val="2"/>
      </rPr>
      <t>Coût de SP + AQ (coût X ligne 16)</t>
    </r>
  </si>
  <si>
    <r>
      <rPr>
        <sz val="10"/>
        <color theme="1"/>
        <rFont val="Calibri"/>
        <family val="2"/>
      </rPr>
      <t xml:space="preserve">Nombre total de tests de diagnostic nécessaires </t>
    </r>
  </si>
  <si>
    <r>
      <rPr>
        <sz val="10"/>
        <color theme="1"/>
        <rFont val="Arial"/>
        <family val="2"/>
      </rPr>
      <t xml:space="preserve">Couverture cible nationale des cas de paludisme en %  </t>
    </r>
  </si>
  <si>
    <r>
      <rPr>
        <b/>
        <sz val="11"/>
        <color rgb="FF000000"/>
        <rFont val="Arial"/>
        <family val="2"/>
      </rPr>
      <t xml:space="preserve">A. Total estimé du nombre total de cas de paludisme (dans les établissements de santé publique, les sites communautaires et ceux du secteur privé) </t>
    </r>
  </si>
  <si>
    <r>
      <rPr>
        <b/>
        <sz val="10"/>
        <rFont val="Calibri"/>
        <family val="2"/>
      </rPr>
      <t>2.2.</t>
    </r>
  </si>
  <si>
    <r>
      <rPr>
        <b/>
        <sz val="10"/>
        <rFont val="Calibri"/>
        <family val="2"/>
      </rPr>
      <t xml:space="preserve">Multiplier le nombre total de cas de paludisme (2.1) par le pourcentage attendu susceptible d'évoluer vers un paludisme sévère </t>
    </r>
  </si>
  <si>
    <r>
      <rPr>
        <b/>
        <sz val="11"/>
        <color rgb="FF000000"/>
        <rFont val="Arial"/>
        <family val="2"/>
      </rPr>
      <t>C. Cibles nationales (à partir du Plan stratégique national) : paludisme sévère (traitement pré-transfert et hospitalisation)</t>
    </r>
  </si>
  <si>
    <r>
      <rPr>
        <b/>
        <sz val="10"/>
        <rFont val="Calibri"/>
        <family val="2"/>
      </rPr>
      <t>Indiquer le pourcentage de cas de paludisme sévère à cibler dans le Plan stratégique national.</t>
    </r>
  </si>
  <si>
    <r>
      <rPr>
        <b/>
        <sz val="10"/>
        <rFont val="Calibri"/>
        <family val="2"/>
      </rPr>
      <t xml:space="preserve">Multiplier le nombre total de cas de paludisme sévère par la couverture cible </t>
    </r>
  </si>
  <si>
    <r>
      <rPr>
        <b/>
        <sz val="11"/>
        <color rgb="FF000000"/>
        <rFont val="Arial"/>
        <family val="2"/>
      </rPr>
      <t xml:space="preserve">B1. Pourcentage de cas de paludisme susceptibles d'évoluer vers un paludisme sévère </t>
    </r>
  </si>
  <si>
    <r>
      <rPr>
        <b/>
        <sz val="11"/>
        <color rgb="FF000000"/>
        <rFont val="Arial"/>
        <family val="2"/>
      </rPr>
      <t xml:space="preserve">B2. </t>
    </r>
    <r>
      <rPr>
        <b/>
        <sz val="11"/>
        <color rgb="FF000000"/>
        <rFont val="Arial"/>
        <family val="2"/>
      </rPr>
      <t>Total estimé des cas de paludisme sévère (traitement pré-transfert et hospitalisation)</t>
    </r>
  </si>
  <si>
    <r>
      <rPr>
        <b/>
        <sz val="10"/>
        <color theme="1"/>
        <rFont val="Calibri"/>
        <family val="2"/>
      </rPr>
      <t xml:space="preserve">Lorsque les données proviennent du système d'information de la gestion sanitaire (HMIS) ou si les données sur la consommation des traitements ACT ont été utilisées pour déterminer les cas de paludisme, ce nombre doit être corrigé afin de prendre en compte l'ensemble de la population.  </t>
    </r>
    <r>
      <rPr>
        <b/>
        <sz val="10"/>
        <color theme="1"/>
        <rFont val="Calibri"/>
        <family val="2"/>
      </rPr>
      <t>Cela doit correspondre à la ligne 10 du modèle d'analyse des écarts en matière de traitements ACT.</t>
    </r>
  </si>
  <si>
    <r>
      <rPr>
        <b/>
        <sz val="10"/>
        <rFont val="Calibri"/>
        <family val="2"/>
      </rPr>
      <t xml:space="preserve">Indiquer la proportion des cas de paludisme sans complications susceptibles d’évoluer vers un paludisme sévère. </t>
    </r>
    <r>
      <rPr>
        <b/>
        <sz val="10"/>
        <rFont val="Calibri"/>
        <family val="2"/>
      </rPr>
      <t xml:space="preserve">Utiliser les données locales si elles sont disponibles, sinon, on estime que cette proportion est </t>
    </r>
    <r>
      <rPr>
        <b/>
        <sz val="10"/>
        <color theme="3"/>
        <rFont val="Calibri"/>
        <family val="2"/>
      </rPr>
      <t xml:space="preserve">inférieure à </t>
    </r>
    <r>
      <rPr>
        <b/>
        <sz val="10"/>
        <rFont val="Calibri"/>
        <family val="2"/>
      </rPr>
      <t>5 %.</t>
    </r>
  </si>
  <si>
    <r>
      <rPr>
        <b/>
        <sz val="10"/>
        <rFont val="Calibri"/>
        <family val="2"/>
      </rPr>
      <t xml:space="preserve">Indiquer la proportion de cas de paludisme sévère gérés (traitement pré-transfert, par exemple artésunate par voie rectale) par le biais de la gestion des cas au niveau communautaire et/ou des soins de santé primaires </t>
    </r>
  </si>
  <si>
    <r>
      <rPr>
        <b/>
        <sz val="10"/>
        <rFont val="Calibri"/>
        <family val="2"/>
      </rPr>
      <t>Multiplier la proportion de cas de paludisme sévère gérés (traitement pré-transfert, par exemple artésunate par voie rectale) par le biais de la gestion des cas au niveau communautaire et/ou des soins de santé primaires</t>
    </r>
  </si>
  <si>
    <r>
      <rPr>
        <b/>
        <sz val="10"/>
        <rFont val="Calibri"/>
        <family val="2"/>
      </rPr>
      <t>Indiquer la proportion de cas de paludisme sévère pris en charge au niveau de l'établissement</t>
    </r>
  </si>
  <si>
    <r>
      <rPr>
        <b/>
        <sz val="10"/>
        <rFont val="Calibri"/>
        <family val="2"/>
      </rPr>
      <t xml:space="preserve">Multiplier la proportion de cas de paludisme sévère pris en charge au niveau de l'établissement par le nombre total de cas de paludisme sévère </t>
    </r>
  </si>
  <si>
    <r>
      <rPr>
        <b/>
        <sz val="10"/>
        <color rgb="FF000000"/>
        <rFont val="Arial"/>
        <family val="2"/>
      </rPr>
      <t xml:space="preserve">Ressources disponibles </t>
    </r>
  </si>
  <si>
    <r>
      <rPr>
        <sz val="11"/>
        <rFont val="Arial"/>
        <family val="2"/>
      </rPr>
      <t>Ressources nationales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</si>
  <si>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</si>
  <si>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</si>
  <si>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</si>
  <si>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</si>
  <si>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0"/>
        <color theme="1"/>
        <rFont val="Arial"/>
        <family val="2"/>
      </rPr>
      <t>Autres</t>
    </r>
  </si>
  <si>
    <r>
      <rPr>
        <sz val="10"/>
        <color theme="1"/>
        <rFont val="Arial"/>
        <family val="2"/>
      </rPr>
      <t>Total des coûts estimés</t>
    </r>
  </si>
  <si>
    <r>
      <rPr>
        <sz val="11"/>
        <color theme="1"/>
        <rFont val="Arial"/>
        <family val="2"/>
      </rPr>
      <t>Besoins totaux en USD*</t>
    </r>
  </si>
  <si>
    <r>
      <rPr>
        <sz val="11"/>
        <color theme="1"/>
        <rFont val="Arial"/>
        <family val="2"/>
      </rPr>
      <t>Ressources nationales</t>
    </r>
  </si>
  <si>
    <r>
      <rPr>
        <sz val="11"/>
        <color theme="1"/>
        <rFont val="Arial"/>
        <family val="2"/>
      </rPr>
      <t>Ressources extérieures (donner le nom des partenaires)</t>
    </r>
  </si>
  <si>
    <r>
      <rPr>
        <sz val="11"/>
        <color theme="1"/>
        <rFont val="Arial"/>
        <family val="2"/>
      </rPr>
      <t>Partenaire 1</t>
    </r>
  </si>
  <si>
    <r>
      <rPr>
        <sz val="11"/>
        <color theme="1"/>
        <rFont val="Arial"/>
        <family val="2"/>
      </rPr>
      <t>Partenaire 2</t>
    </r>
  </si>
  <si>
    <r>
      <rPr>
        <sz val="11"/>
        <color theme="1"/>
        <rFont val="Arial"/>
        <family val="2"/>
      </rPr>
      <t>Partenaire 3</t>
    </r>
  </si>
  <si>
    <r>
      <rPr>
        <sz val="11"/>
        <color theme="1"/>
        <rFont val="Arial"/>
        <family val="2"/>
      </rPr>
      <t>Écart financier</t>
    </r>
  </si>
  <si>
    <r>
      <rPr>
        <sz val="11"/>
        <color theme="1"/>
        <rFont val="Arial"/>
        <family val="2"/>
      </rPr>
      <t xml:space="preserve"> Demande à financer par le biais d'une proposition de financement du FM</t>
    </r>
  </si>
  <si>
    <r>
      <rPr>
        <sz val="11"/>
        <color theme="1"/>
        <rFont val="Arial"/>
        <family val="2"/>
      </rPr>
      <t>Merci de changer la devise en cas d’utilisation de l’EURO</t>
    </r>
  </si>
  <si>
    <r>
      <rPr>
        <sz val="11"/>
        <rFont val="Arial"/>
        <family val="2"/>
      </rPr>
      <t>Nombre</t>
    </r>
  </si>
  <si>
    <r>
      <rPr>
        <sz val="11"/>
        <rFont val="Arial"/>
        <family val="2"/>
      </rPr>
      <t>%</t>
    </r>
  </si>
  <si>
    <r>
      <rPr>
        <b/>
        <u/>
        <sz val="11"/>
        <rFont val="Arial"/>
        <family val="2"/>
      </rPr>
      <t>English</t>
    </r>
    <r>
      <rPr>
        <b/>
        <sz val="11"/>
        <rFont val="Arial"/>
        <family val="2"/>
      </rPr>
      <t xml:space="preserve">: </t>
    </r>
    <r>
      <rPr>
        <sz val="11"/>
        <rFont val="Arial"/>
        <family val="2"/>
      </rPr>
      <t>Choose the language in the Instructions tab (line B6)</t>
    </r>
  </si>
  <si>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</si>
  <si>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</si>
  <si>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r>
      <rPr>
        <i/>
        <sz val="11"/>
        <rFont val="Arial"/>
        <family val="2"/>
      </rPr>
      <t>Insérer l'année</t>
    </r>
  </si>
  <si>
    <r>
      <rPr>
        <i/>
        <sz val="11"/>
        <rFont val="Arial"/>
        <family val="2"/>
      </rPr>
      <t>Insérer l'année</t>
    </r>
  </si>
  <si>
    <r>
      <rPr>
        <b/>
        <sz val="11"/>
        <rFont val="Arial"/>
        <family val="2"/>
      </rPr>
      <t>Nombre</t>
    </r>
  </si>
  <si>
    <r>
      <rPr>
        <b/>
        <sz val="11"/>
        <rFont val="Arial"/>
        <family val="2"/>
      </rPr>
      <t>Nombre</t>
    </r>
  </si>
  <si>
    <r>
      <rPr>
        <b/>
        <sz val="11"/>
        <rFont val="Arial"/>
        <family val="2"/>
      </rPr>
      <t>%</t>
    </r>
  </si>
  <si>
    <t/>
  </si>
  <si>
    <t/>
  </si>
  <si>
    <r>
      <rPr>
        <b/>
        <sz val="11"/>
        <rFont val="Arial"/>
        <family val="2"/>
      </rPr>
      <t>Nombre</t>
    </r>
  </si>
  <si>
    <r>
      <rPr>
        <b/>
        <sz val="11"/>
        <rFont val="Arial"/>
        <family val="2"/>
      </rPr>
      <t>%</t>
    </r>
  </si>
  <si>
    <t/>
  </si>
  <si>
    <t/>
  </si>
  <si>
    <t/>
  </si>
  <si>
    <r>
      <rPr>
        <b/>
        <sz val="11"/>
        <rFont val="Arial"/>
        <family val="2"/>
      </rPr>
      <t>Nombre</t>
    </r>
  </si>
  <si>
    <r>
      <rPr>
        <b/>
        <sz val="11"/>
        <rFont val="Arial"/>
        <family val="2"/>
      </rPr>
      <t>%</t>
    </r>
  </si>
  <si>
    <t/>
  </si>
  <si>
    <t/>
  </si>
  <si>
    <t/>
  </si>
  <si>
    <r>
      <rPr>
        <b/>
        <sz val="11"/>
        <rFont val="Arial"/>
        <family val="2"/>
      </rPr>
      <t>Nombre</t>
    </r>
  </si>
  <si>
    <r>
      <rPr>
        <b/>
        <sz val="11"/>
        <rFont val="Arial"/>
        <family val="2"/>
      </rPr>
      <t>%</t>
    </r>
  </si>
  <si>
    <t/>
  </si>
  <si>
    <t/>
  </si>
  <si>
    <t/>
  </si>
  <si>
    <r>
      <rPr>
        <b/>
        <sz val="11"/>
        <rFont val="Arial"/>
        <family val="2"/>
      </rPr>
      <t>Nombre</t>
    </r>
  </si>
  <si>
    <r>
      <rPr>
        <b/>
        <sz val="11"/>
        <rFont val="Arial"/>
        <family val="2"/>
      </rPr>
      <t>%</t>
    </r>
  </si>
  <si>
    <t/>
  </si>
  <si>
    <t/>
  </si>
  <si>
    <t/>
  </si>
  <si>
    <r>
      <rPr>
        <b/>
        <sz val="11"/>
        <rFont val="Arial"/>
        <family val="2"/>
      </rPr>
      <t>Nombre</t>
    </r>
  </si>
  <si>
    <r>
      <rPr>
        <b/>
        <sz val="11"/>
        <rFont val="Arial"/>
        <family val="2"/>
      </rPr>
      <t>%</t>
    </r>
  </si>
  <si>
    <t/>
  </si>
  <si>
    <t/>
  </si>
  <si>
    <t/>
  </si>
  <si>
    <r>
      <rPr>
        <b/>
        <sz val="11"/>
        <rFont val="Arial"/>
        <family val="2"/>
      </rPr>
      <t>Nombre</t>
    </r>
  </si>
  <si>
    <r>
      <rPr>
        <b/>
        <sz val="11"/>
        <rFont val="Arial"/>
        <family val="2"/>
      </rPr>
      <t>%</t>
    </r>
  </si>
  <si>
    <t/>
  </si>
  <si>
    <t/>
  </si>
  <si>
    <t/>
  </si>
  <si>
    <r>
      <rPr>
        <b/>
        <sz val="11"/>
        <rFont val="Arial"/>
        <family val="2"/>
      </rPr>
      <t>Nombre</t>
    </r>
  </si>
  <si>
    <r>
      <rPr>
        <b/>
        <sz val="11"/>
        <rFont val="Arial"/>
        <family val="2"/>
      </rPr>
      <t>%</t>
    </r>
  </si>
  <si>
    <t/>
  </si>
  <si>
    <t/>
  </si>
  <si>
    <t/>
  </si>
  <si>
    <r>
      <rPr>
        <b/>
        <sz val="11"/>
        <rFont val="Arial"/>
        <family val="2"/>
      </rPr>
      <t>Module prioritaire</t>
    </r>
  </si>
  <si>
    <r>
      <rPr>
        <b/>
        <sz val="11"/>
        <rFont val="Arial"/>
        <family val="2"/>
      </rPr>
      <t>Paludisme - Gestion des cas</t>
    </r>
  </si>
  <si>
    <r>
      <rPr>
        <b/>
        <sz val="11"/>
        <rFont val="Arial"/>
        <family val="2"/>
      </rPr>
      <t>Indicateur de couverture sélectionné</t>
    </r>
  </si>
  <si>
    <r>
      <rPr>
        <b/>
        <sz val="11"/>
        <color theme="0"/>
        <rFont val="Arial"/>
        <family val="2"/>
      </rPr>
      <t>Couverture nationale actuelle</t>
    </r>
  </si>
  <si>
    <r>
      <rPr>
        <b/>
        <sz val="11"/>
        <rFont val="Arial"/>
        <family val="2"/>
      </rPr>
      <t>Insérer les derniers résultats</t>
    </r>
  </si>
  <si>
    <r>
      <rPr>
        <b/>
        <sz val="11"/>
        <rFont val="Arial"/>
        <family val="2"/>
      </rPr>
      <t>Année</t>
    </r>
  </si>
  <si>
    <r>
      <rPr>
        <b/>
        <sz val="11"/>
        <rFont val="Arial"/>
        <family val="2"/>
      </rPr>
      <t>Source de données</t>
    </r>
  </si>
  <si>
    <r>
      <rPr>
        <b/>
        <sz val="11"/>
        <rFont val="Arial"/>
        <family val="2"/>
      </rPr>
      <t>Commentaires</t>
    </r>
  </si>
  <si>
    <r>
      <rPr>
        <b/>
        <sz val="11"/>
        <rFont val="Arial"/>
        <family val="2"/>
      </rPr>
      <t>Année 1</t>
    </r>
  </si>
  <si>
    <r>
      <rPr>
        <b/>
        <sz val="11"/>
        <rFont val="Arial"/>
        <family val="2"/>
      </rPr>
      <t>Année 2</t>
    </r>
  </si>
  <si>
    <r>
      <rPr>
        <b/>
        <sz val="11"/>
        <rFont val="Arial"/>
        <family val="2"/>
      </rPr>
      <t>Année 3</t>
    </r>
  </si>
  <si>
    <r>
      <rPr>
        <b/>
        <sz val="11"/>
        <rFont val="Arial"/>
        <family val="2"/>
      </rPr>
      <t>Commentaires / Hypothèses</t>
    </r>
  </si>
  <si>
    <r>
      <rPr>
        <i/>
        <sz val="11"/>
        <rFont val="Arial"/>
        <family val="2"/>
      </rPr>
      <t>Insérer l'année</t>
    </r>
  </si>
  <si>
    <r>
      <rPr>
        <i/>
        <sz val="11"/>
        <rFont val="Arial"/>
        <family val="2"/>
      </rPr>
      <t>Insérer l'année</t>
    </r>
  </si>
  <si>
    <r>
      <rPr>
        <i/>
        <sz val="11"/>
        <rFont val="Arial"/>
        <family val="2"/>
      </rPr>
      <t>Insérer l'année</t>
    </r>
  </si>
  <si>
    <r>
      <rPr>
        <b/>
        <sz val="11"/>
        <color theme="0"/>
        <rFont val="Arial"/>
        <family val="2"/>
      </rPr>
      <t>Estimation actuelle des besoins du pays</t>
    </r>
  </si>
  <si>
    <r>
      <rPr>
        <b/>
        <sz val="11"/>
        <rFont val="Arial"/>
        <family val="2"/>
      </rPr>
      <t>Nombre</t>
    </r>
  </si>
  <si>
    <r>
      <rPr>
        <b/>
        <sz val="11"/>
        <rFont val="Arial"/>
        <family val="2"/>
      </rPr>
      <t>B. Cibles nationales (à partir du plan stratégique national)</t>
    </r>
  </si>
  <si>
    <r>
      <rPr>
        <b/>
        <sz val="11"/>
        <rFont val="Arial"/>
        <family val="2"/>
      </rPr>
      <t>Nombre</t>
    </r>
  </si>
  <si>
    <r>
      <rPr>
        <b/>
        <sz val="11"/>
        <rFont val="Arial"/>
        <family val="2"/>
      </rPr>
      <t>%</t>
    </r>
  </si>
  <si>
    <t/>
  </si>
  <si>
    <t/>
  </si>
  <si>
    <t/>
  </si>
  <si>
    <r>
      <rPr>
        <b/>
        <sz val="11"/>
        <color theme="0"/>
        <rFont val="Arial"/>
        <family val="2"/>
      </rPr>
      <t>Cible nationale déjà couverte</t>
    </r>
  </si>
  <si>
    <r>
      <rPr>
        <b/>
        <sz val="11"/>
        <rFont val="Arial"/>
        <family val="2"/>
      </rPr>
      <t xml:space="preserve">C1. </t>
    </r>
    <r>
      <rPr>
        <b/>
        <sz val="11"/>
        <rFont val="Arial"/>
        <family val="2"/>
      </rPr>
      <t>Cible nationale devant être couverte par des ressources nationales</t>
    </r>
  </si>
  <si>
    <r>
      <rPr>
        <b/>
        <sz val="11"/>
        <rFont val="Arial"/>
        <family val="2"/>
      </rPr>
      <t>Nombre</t>
    </r>
  </si>
  <si>
    <r>
      <rPr>
        <b/>
        <sz val="11"/>
        <rFont val="Arial"/>
        <family val="2"/>
      </rPr>
      <t>%</t>
    </r>
  </si>
  <si>
    <t/>
  </si>
  <si>
    <t/>
  </si>
  <si>
    <t/>
  </si>
  <si>
    <r>
      <rPr>
        <b/>
        <sz val="11"/>
        <rFont val="Arial"/>
        <family val="2"/>
      </rPr>
      <t xml:space="preserve">C2. </t>
    </r>
    <r>
      <rPr>
        <b/>
        <sz val="11"/>
        <rFont val="Arial"/>
        <family val="2"/>
      </rPr>
      <t>Cible nationale devant être couverte par des ressources extérieures hors Fonds mondial</t>
    </r>
  </si>
  <si>
    <r>
      <rPr>
        <b/>
        <sz val="11"/>
        <rFont val="Arial"/>
        <family val="2"/>
      </rPr>
      <t>Nombre</t>
    </r>
  </si>
  <si>
    <r>
      <rPr>
        <b/>
        <sz val="11"/>
        <rFont val="Arial"/>
        <family val="2"/>
      </rPr>
      <t>%</t>
    </r>
  </si>
  <si>
    <t/>
  </si>
  <si>
    <t/>
  </si>
  <si>
    <t/>
  </si>
  <si>
    <r>
      <rPr>
        <b/>
        <sz val="11"/>
        <rFont val="Arial"/>
        <family val="2"/>
      </rPr>
      <t>C. Cible nationale totale déjà couverte</t>
    </r>
  </si>
  <si>
    <r>
      <rPr>
        <b/>
        <sz val="11"/>
        <rFont val="Arial"/>
        <family val="2"/>
      </rPr>
      <t>Nombre</t>
    </r>
  </si>
  <si>
    <r>
      <rPr>
        <b/>
        <sz val="11"/>
        <rFont val="Arial"/>
        <family val="2"/>
      </rPr>
      <t>%</t>
    </r>
  </si>
  <si>
    <t/>
  </si>
  <si>
    <t/>
  </si>
  <si>
    <t/>
  </si>
  <si>
    <r>
      <rPr>
        <b/>
        <sz val="11"/>
        <color theme="0"/>
        <rFont val="Arial"/>
        <family val="2"/>
      </rPr>
      <t>Écart programmatique</t>
    </r>
  </si>
  <si>
    <r>
      <rPr>
        <b/>
        <sz val="11"/>
        <rFont val="Arial"/>
        <family val="2"/>
      </rPr>
      <t xml:space="preserve">D. Écart annuel attendu pour atteindre la cible : </t>
    </r>
    <r>
      <rPr>
        <b/>
        <sz val="11"/>
        <rFont val="Arial"/>
        <family val="2"/>
      </rPr>
      <t>B - C</t>
    </r>
  </si>
  <si>
    <r>
      <rPr>
        <b/>
        <sz val="11"/>
        <rFont val="Arial"/>
        <family val="2"/>
      </rPr>
      <t>Nombre</t>
    </r>
  </si>
  <si>
    <r>
      <rPr>
        <b/>
        <sz val="11"/>
        <rFont val="Arial"/>
        <family val="2"/>
      </rPr>
      <t>%</t>
    </r>
  </si>
  <si>
    <t/>
  </si>
  <si>
    <t/>
  </si>
  <si>
    <t/>
  </si>
  <si>
    <r>
      <rPr>
        <b/>
        <sz val="11"/>
        <color theme="0"/>
        <rFont val="Arial"/>
        <family val="2"/>
      </rPr>
      <t>Cible nationale devant être couverte avec le montant alloué</t>
    </r>
  </si>
  <si>
    <r>
      <rPr>
        <b/>
        <sz val="11"/>
        <rFont val="Arial"/>
        <family val="2"/>
      </rPr>
      <t>E. Cibles à financer avec le montant alloué</t>
    </r>
  </si>
  <si>
    <r>
      <rPr>
        <b/>
        <sz val="11"/>
        <rFont val="Arial"/>
        <family val="2"/>
      </rPr>
      <t>Nombre</t>
    </r>
  </si>
  <si>
    <r>
      <rPr>
        <b/>
        <sz val="11"/>
        <rFont val="Arial"/>
        <family val="2"/>
      </rPr>
      <t>%</t>
    </r>
  </si>
  <si>
    <t/>
  </si>
  <si>
    <t/>
  </si>
  <si>
    <t/>
  </si>
  <si>
    <r>
      <rPr>
        <b/>
        <sz val="11"/>
        <rFont val="Arial"/>
        <family val="2"/>
      </rPr>
      <t xml:space="preserve">F. Couverture assurée par le montant alloué et d'autres ressources : </t>
    </r>
    <r>
      <rPr>
        <b/>
        <sz val="11"/>
        <rFont val="Arial"/>
        <family val="2"/>
      </rPr>
      <t>C+E</t>
    </r>
  </si>
  <si>
    <r>
      <rPr>
        <b/>
        <sz val="11"/>
        <rFont val="Arial"/>
        <family val="2"/>
      </rPr>
      <t>Nombre</t>
    </r>
  </si>
  <si>
    <r>
      <rPr>
        <b/>
        <sz val="11"/>
        <rFont val="Arial"/>
        <family val="2"/>
      </rPr>
      <t>%</t>
    </r>
  </si>
  <si>
    <t/>
  </si>
  <si>
    <t/>
  </si>
  <si>
    <t/>
  </si>
  <si>
    <r>
      <rPr>
        <b/>
        <sz val="11"/>
        <rFont val="Arial"/>
        <family val="2"/>
      </rPr>
      <t xml:space="preserve">G. Écart restant par rapport à la cible nationale : </t>
    </r>
    <r>
      <rPr>
        <b/>
        <sz val="11"/>
        <rFont val="Arial"/>
        <family val="2"/>
      </rPr>
      <t>B - F</t>
    </r>
  </si>
  <si>
    <r>
      <rPr>
        <b/>
        <sz val="11"/>
        <rFont val="Arial"/>
        <family val="2"/>
      </rPr>
      <t>Nombre</t>
    </r>
  </si>
  <si>
    <r>
      <rPr>
        <b/>
        <sz val="11"/>
        <rFont val="Arial"/>
        <family val="2"/>
      </rPr>
      <t>%</t>
    </r>
  </si>
  <si>
    <t/>
  </si>
  <si>
    <t/>
  </si>
  <si>
    <t/>
  </si>
  <si>
    <r>
      <rPr>
        <b/>
        <sz val="11"/>
        <color theme="1"/>
        <rFont val="Arial"/>
        <family val="2"/>
      </rPr>
      <t xml:space="preserve">Commentaires supplémentaires éventuels : </t>
    </r>
  </si>
  <si>
    <r>
      <rPr>
        <sz val="11"/>
        <rFont val="Arial"/>
        <family val="2"/>
      </rPr>
      <t>Nombre</t>
    </r>
  </si>
  <si>
    <r>
      <rPr>
        <sz val="11"/>
        <rFont val="Arial"/>
        <family val="2"/>
      </rPr>
      <t>Nombre</t>
    </r>
  </si>
  <si>
    <r>
      <rPr>
        <sz val="11"/>
        <rFont val="Arial"/>
        <family val="2"/>
      </rPr>
      <t>Nombre</t>
    </r>
  </si>
  <si>
    <r>
      <rPr>
        <sz val="11"/>
        <rFont val="Arial"/>
        <family val="2"/>
      </rPr>
      <t>Nombre</t>
    </r>
  </si>
  <si>
    <r>
      <rPr>
        <sz val="11"/>
        <rFont val="Arial"/>
        <family val="2"/>
      </rPr>
      <t>Nombre</t>
    </r>
  </si>
  <si>
    <r>
      <rPr>
        <sz val="11"/>
        <rFont val="Arial"/>
        <family val="2"/>
      </rPr>
      <t>Nombre</t>
    </r>
  </si>
  <si>
    <r>
      <rPr>
        <sz val="11"/>
        <rFont val="Arial"/>
        <family val="2"/>
      </rPr>
      <t>Nombre</t>
    </r>
  </si>
  <si>
    <r>
      <rPr>
        <sz val="11"/>
        <rFont val="Arial"/>
        <family val="2"/>
      </rPr>
      <t>Nombre</t>
    </r>
  </si>
  <si>
    <r>
      <rPr>
        <sz val="11"/>
        <rFont val="Arial"/>
        <family val="2"/>
      </rPr>
      <t>%</t>
    </r>
  </si>
  <si>
    <r>
      <rPr>
        <sz val="11"/>
        <rFont val="Arial"/>
        <family val="2"/>
      </rPr>
      <t>Nombre</t>
    </r>
  </si>
  <si>
    <r>
      <rPr>
        <sz val="11"/>
        <rFont val="Arial"/>
        <family val="2"/>
      </rPr>
      <t>Nombre</t>
    </r>
  </si>
  <si>
    <r>
      <rPr>
        <sz val="11"/>
        <rFont val="Arial"/>
        <family val="2"/>
      </rPr>
      <t>%</t>
    </r>
  </si>
  <si>
    <r>
      <rPr>
        <sz val="11"/>
        <rFont val="Arial"/>
        <family val="2"/>
      </rPr>
      <t>Nombre</t>
    </r>
  </si>
  <si>
    <r>
      <rPr>
        <sz val="11"/>
        <rFont val="Arial"/>
        <family val="2"/>
      </rPr>
      <t>Nombre</t>
    </r>
  </si>
  <si>
    <r>
      <rPr>
        <sz val="11"/>
        <rFont val="Arial"/>
        <family val="2"/>
      </rPr>
      <t>Nombre</t>
    </r>
  </si>
  <si>
    <r>
      <rPr>
        <sz val="11"/>
        <rFont val="Arial"/>
        <family val="2"/>
      </rPr>
      <t>Nombre</t>
    </r>
  </si>
  <si>
    <r>
      <rPr>
        <sz val="11"/>
        <rFont val="Arial"/>
        <family val="2"/>
      </rPr>
      <t>%</t>
    </r>
  </si>
  <si>
    <r>
      <rPr>
        <sz val="11"/>
        <rFont val="Arial"/>
        <family val="2"/>
      </rPr>
      <t>Nombre</t>
    </r>
  </si>
  <si>
    <r>
      <rPr>
        <sz val="11"/>
        <rFont val="Arial"/>
        <family val="2"/>
      </rPr>
      <t>MII financées par des ressources externes par des donateurs extérieurs (H2)</t>
    </r>
  </si>
  <si>
    <r>
      <rPr>
        <sz val="11"/>
        <rFont val="Arial"/>
        <family val="2"/>
      </rPr>
      <t>%</t>
    </r>
  </si>
  <si>
    <r>
      <rPr>
        <sz val="11"/>
        <color theme="1"/>
        <rFont val="Arial"/>
        <family val="2"/>
      </rPr>
      <t>Insérer les noms des donateurs extérieurs</t>
    </r>
  </si>
  <si>
    <r>
      <rPr>
        <sz val="11"/>
        <rFont val="Arial"/>
        <family val="2"/>
      </rPr>
      <t>Nombre</t>
    </r>
  </si>
  <si>
    <r>
      <rPr>
        <sz val="11"/>
        <rFont val="Arial"/>
        <family val="2"/>
      </rPr>
      <t>TOTAL des MII prévues au titre d'autres programmes (H)</t>
    </r>
  </si>
  <si>
    <r>
      <rPr>
        <sz val="11"/>
        <rFont val="Arial"/>
        <family val="2"/>
      </rPr>
      <t>%</t>
    </r>
  </si>
  <si>
    <r>
      <rPr>
        <sz val="11"/>
        <color theme="1"/>
        <rFont val="Arial"/>
        <family val="2"/>
      </rPr>
      <t>Nombre actuel de moustiquaires financées ou annoncées</t>
    </r>
  </si>
  <si>
    <r>
      <rPr>
        <sz val="11"/>
        <rFont val="Arial"/>
        <family val="2"/>
      </rPr>
      <t>Nombre</t>
    </r>
  </si>
  <si>
    <r>
      <rPr>
        <sz val="11"/>
        <rFont val="Arial"/>
        <family val="2"/>
      </rPr>
      <t>Écart annuel prévu dans la réalisation des objectifs (nombre de moustiquaires nécessaires moins nombre de moustiquaires financées) (G-H=I)</t>
    </r>
  </si>
  <si>
    <r>
      <rPr>
        <sz val="11"/>
        <rFont val="Arial"/>
        <family val="2"/>
      </rPr>
      <t>%</t>
    </r>
  </si>
  <si>
    <r>
      <rPr>
        <sz val="11"/>
        <rFont val="Arial"/>
        <family val="2"/>
      </rPr>
      <t>Nombre</t>
    </r>
  </si>
  <si>
    <r>
      <rPr>
        <sz val="11"/>
        <rFont val="Arial"/>
        <family val="2"/>
      </rPr>
      <t>%</t>
    </r>
  </si>
  <si>
    <r>
      <rPr>
        <sz val="11"/>
        <rFont val="Arial"/>
        <family val="2"/>
      </rPr>
      <t>Nombre</t>
    </r>
  </si>
  <si>
    <r>
      <rPr>
        <sz val="11"/>
        <rFont val="Arial"/>
        <family val="2"/>
      </rPr>
      <t>%</t>
    </r>
  </si>
  <si>
    <r>
      <rPr>
        <sz val="11"/>
        <rFont val="Arial"/>
        <family val="2"/>
      </rPr>
      <t>Nombre</t>
    </r>
  </si>
  <si>
    <r>
      <rPr>
        <sz val="11"/>
        <rFont val="Arial"/>
        <family val="2"/>
      </rPr>
      <t xml:space="preserve">Écart restant à combler (L) </t>
    </r>
  </si>
  <si>
    <r>
      <rPr>
        <sz val="11"/>
        <rFont val="Arial"/>
        <family val="2"/>
      </rPr>
      <t>%</t>
    </r>
  </si>
  <si>
    <r>
      <rPr>
        <sz val="11"/>
        <color theme="1"/>
        <rFont val="Arial"/>
        <family val="2"/>
      </rPr>
      <t>Nombre</t>
    </r>
  </si>
  <si>
    <r>
      <rPr>
        <sz val="11"/>
        <color theme="1"/>
        <rFont val="Arial"/>
        <family val="2"/>
      </rPr>
      <t>Nombre</t>
    </r>
  </si>
  <si>
    <r>
      <rPr>
        <sz val="11"/>
        <color theme="1"/>
        <rFont val="Arial"/>
        <family val="2"/>
      </rPr>
      <t>%</t>
    </r>
  </si>
  <si>
    <r>
      <rPr>
        <sz val="11"/>
        <color theme="1"/>
        <rFont val="Arial"/>
        <family val="2"/>
      </rPr>
      <t>Nombre</t>
    </r>
  </si>
  <si>
    <r>
      <rPr>
        <sz val="11"/>
        <color theme="1"/>
        <rFont val="Arial"/>
        <family val="2"/>
      </rPr>
      <t>%</t>
    </r>
  </si>
  <si>
    <r>
      <rPr>
        <sz val="11"/>
        <color theme="1"/>
        <rFont val="Arial"/>
        <family val="2"/>
      </rPr>
      <t>Nombre</t>
    </r>
  </si>
  <si>
    <r>
      <rPr>
        <sz val="11"/>
        <color theme="1"/>
        <rFont val="Arial"/>
        <family val="2"/>
      </rPr>
      <t>%</t>
    </r>
  </si>
  <si>
    <r>
      <rPr>
        <sz val="11"/>
        <color theme="1"/>
        <rFont val="Arial"/>
        <family val="2"/>
      </rPr>
      <t>Nombre</t>
    </r>
  </si>
  <si>
    <r>
      <rPr>
        <sz val="11"/>
        <color theme="1"/>
        <rFont val="Arial"/>
        <family val="2"/>
      </rPr>
      <t>%</t>
    </r>
  </si>
  <si>
    <r>
      <rPr>
        <sz val="11"/>
        <color theme="1"/>
        <rFont val="Arial"/>
        <family val="2"/>
      </rPr>
      <t>Nombre</t>
    </r>
  </si>
  <si>
    <r>
      <rPr>
        <sz val="11"/>
        <color theme="1"/>
        <rFont val="Arial"/>
        <family val="2"/>
      </rPr>
      <t>Q. Écart restant en moustiquaires PBO : O-P</t>
    </r>
  </si>
  <si>
    <r>
      <rPr>
        <sz val="11"/>
        <color theme="1"/>
        <rFont val="Arial"/>
        <family val="2"/>
      </rPr>
      <t>%</t>
    </r>
  </si>
  <si>
    <r>
      <rPr>
        <sz val="11"/>
        <color theme="1"/>
        <rFont val="Arial"/>
        <family val="2"/>
      </rPr>
      <t>Demande hiérarchisée de financement au-delà de la somme allouée (PAAR)</t>
    </r>
  </si>
  <si>
    <r>
      <rPr>
        <sz val="11"/>
        <color theme="1"/>
        <rFont val="Arial"/>
        <family val="2"/>
      </rPr>
      <t>Nombre</t>
    </r>
  </si>
  <si>
    <r>
      <rPr>
        <sz val="11"/>
        <color theme="1"/>
        <rFont val="Arial"/>
        <family val="2"/>
      </rPr>
      <t xml:space="preserve">Veuillez noter si a) l'écart porte sur le coût total des MII, </t>
    </r>
    <r>
      <rPr>
        <b/>
        <sz val="11"/>
        <color theme="1"/>
        <rFont val="Arial"/>
        <family val="2"/>
      </rPr>
      <t>OU</t>
    </r>
    <r>
      <rPr>
        <sz val="11"/>
        <color theme="1"/>
        <rFont val="Arial"/>
        <family val="2"/>
      </rPr>
      <t xml:space="preserve"> b) l'écart </t>
    </r>
    <r>
      <rPr>
        <i/>
        <sz val="11"/>
        <color theme="1"/>
        <rFont val="Arial"/>
        <family val="2"/>
      </rPr>
      <t>est destiné à couvrir l'augmentation du prix d'une MII à base de pyréthrinoïde uniquement.</t>
    </r>
  </si>
  <si>
    <r>
      <rPr>
        <sz val="11"/>
        <color theme="1"/>
        <rFont val="Arial"/>
        <family val="2"/>
      </rPr>
      <t>Nombre</t>
    </r>
  </si>
  <si>
    <r>
      <rPr>
        <sz val="11"/>
        <color theme="1"/>
        <rFont val="Arial"/>
        <family val="2"/>
      </rPr>
      <t>%</t>
    </r>
  </si>
  <si>
    <r>
      <rPr>
        <sz val="11"/>
        <color theme="1"/>
        <rFont val="Arial"/>
        <family val="2"/>
      </rPr>
      <t>Nombre</t>
    </r>
  </si>
  <si>
    <r>
      <rPr>
        <sz val="11"/>
        <color theme="1"/>
        <rFont val="Arial"/>
        <family val="2"/>
      </rPr>
      <t>%</t>
    </r>
  </si>
  <si>
    <r>
      <rPr>
        <sz val="11"/>
        <color theme="1"/>
        <rFont val="Arial"/>
        <family val="2"/>
      </rPr>
      <t>Nombre</t>
    </r>
  </si>
  <si>
    <r>
      <rPr>
        <sz val="11"/>
        <color theme="1"/>
        <rFont val="Arial"/>
        <family val="2"/>
      </rPr>
      <t>%</t>
    </r>
  </si>
  <si>
    <r>
      <rPr>
        <sz val="11"/>
        <color theme="1"/>
        <rFont val="Arial"/>
        <family val="2"/>
      </rPr>
      <t>Nombre</t>
    </r>
  </si>
  <si>
    <r>
      <rPr>
        <sz val="11"/>
        <color theme="1"/>
        <rFont val="Arial"/>
        <family val="2"/>
      </rPr>
      <t>Q. Écart restant en moustiquaires PBO : O-P</t>
    </r>
  </si>
  <si>
    <r>
      <rPr>
        <sz val="11"/>
        <color theme="1"/>
        <rFont val="Arial"/>
        <family val="2"/>
      </rPr>
      <t>%</t>
    </r>
  </si>
  <si>
    <r>
      <rPr>
        <sz val="11"/>
        <color theme="1"/>
        <rFont val="Arial"/>
        <family val="2"/>
      </rPr>
      <t>Nombre</t>
    </r>
  </si>
  <si>
    <r>
      <rPr>
        <sz val="11"/>
        <color theme="1"/>
        <rFont val="Arial"/>
        <family val="2"/>
      </rPr>
      <t xml:space="preserve">Veuillez noter si a) l'écart porte sur le coût total des MII, </t>
    </r>
    <r>
      <rPr>
        <b/>
        <sz val="11"/>
        <color theme="1"/>
        <rFont val="Arial"/>
        <family val="2"/>
      </rPr>
      <t>OU</t>
    </r>
    <r>
      <rPr>
        <sz val="11"/>
        <color theme="1"/>
        <rFont val="Arial"/>
        <family val="2"/>
      </rPr>
      <t xml:space="preserve"> b) l'écart </t>
    </r>
    <r>
      <rPr>
        <i/>
        <sz val="11"/>
        <color theme="1"/>
        <rFont val="Arial"/>
        <family val="2"/>
      </rPr>
      <t>est destiné à couvrir l'augmentation du prix d'une MII à base de pyréthrinoïde uniquement.</t>
    </r>
  </si>
  <si>
    <r>
      <rPr>
        <sz val="11"/>
        <color theme="1"/>
        <rFont val="Arial"/>
        <family val="2"/>
      </rPr>
      <t>Q. Écart restant en moustiquaires PBO : O-P</t>
    </r>
  </si>
  <si>
    <r>
      <rPr>
        <sz val="11"/>
        <color theme="1"/>
        <rFont val="Arial"/>
        <family val="2"/>
      </rPr>
      <t>%</t>
    </r>
  </si>
  <si>
    <r>
      <rPr>
        <sz val="11"/>
        <color theme="1"/>
        <rFont val="Arial"/>
        <family val="2"/>
      </rPr>
      <t>Demande hiérarchisée de financement au-delà de la somme allouée (PAAR)</t>
    </r>
  </si>
  <si>
    <r>
      <rPr>
        <sz val="11"/>
        <color theme="1"/>
        <rFont val="Arial"/>
        <family val="2"/>
      </rPr>
      <t>Nombre</t>
    </r>
  </si>
  <si>
    <r>
      <rPr>
        <sz val="11"/>
        <rFont val="Arial"/>
        <family val="2"/>
      </rPr>
      <t>Référentiel</t>
    </r>
  </si>
  <si>
    <r>
      <rPr>
        <sz val="11"/>
        <rFont val="Arial"/>
        <family val="2"/>
      </rPr>
      <t>Remplacez tous les chiffres du tableau par vos propres données</t>
    </r>
  </si>
  <si>
    <r>
      <rPr>
        <sz val="11"/>
        <rFont val="Arial"/>
        <family val="2"/>
      </rPr>
      <t>Population</t>
    </r>
  </si>
  <si>
    <r>
      <rPr>
        <sz val="11"/>
        <rFont val="Arial"/>
        <family val="2"/>
      </rPr>
      <t xml:space="preserve">Indiquer la croissance démographique </t>
    </r>
  </si>
  <si>
    <r>
      <rPr>
        <sz val="11"/>
        <rFont val="Arial"/>
        <family val="2"/>
      </rPr>
      <t>Hypothèses</t>
    </r>
  </si>
  <si>
    <r>
      <rPr>
        <sz val="11"/>
        <rFont val="Arial"/>
        <family val="2"/>
      </rPr>
      <t>Analyse des écarts du FM</t>
    </r>
  </si>
  <si>
    <r>
      <rPr>
        <sz val="11"/>
        <color theme="1"/>
        <rFont val="Arial"/>
        <family val="2"/>
      </rPr>
      <t>Nombre</t>
    </r>
  </si>
  <si>
    <r>
      <rPr>
        <sz val="11"/>
        <color theme="1"/>
        <rFont val="Arial"/>
        <family val="2"/>
      </rPr>
      <t>Nombre</t>
    </r>
  </si>
  <si>
    <r>
      <rPr>
        <sz val="11"/>
        <color theme="1"/>
        <rFont val="Arial"/>
        <family val="2"/>
      </rPr>
      <t>ligne 14</t>
    </r>
  </si>
  <si>
    <r>
      <rPr>
        <sz val="11"/>
        <color theme="1"/>
        <rFont val="Arial"/>
        <family val="2"/>
      </rPr>
      <t>Nombre</t>
    </r>
  </si>
  <si>
    <r>
      <rPr>
        <sz val="11"/>
        <color theme="1"/>
        <rFont val="Arial"/>
        <family val="2"/>
      </rPr>
      <t>ligne 15</t>
    </r>
  </si>
  <si>
    <r>
      <rPr>
        <sz val="11"/>
        <color theme="1"/>
        <rFont val="Arial"/>
        <family val="2"/>
      </rPr>
      <t>%</t>
    </r>
  </si>
  <si>
    <r>
      <rPr>
        <sz val="11"/>
        <color theme="1"/>
        <rFont val="Arial"/>
        <family val="2"/>
      </rPr>
      <t>Nombre</t>
    </r>
  </si>
  <si>
    <r>
      <rPr>
        <sz val="11"/>
        <rFont val="Arial"/>
        <family val="2"/>
      </rPr>
      <t>Nombre</t>
    </r>
  </si>
  <si>
    <r>
      <rPr>
        <sz val="11"/>
        <rFont val="Arial"/>
        <family val="2"/>
      </rPr>
      <t>ligne 18</t>
    </r>
  </si>
  <si>
    <r>
      <rPr>
        <sz val="11"/>
        <rFont val="Arial"/>
        <family val="2"/>
      </rPr>
      <t>%</t>
    </r>
  </si>
  <si>
    <r>
      <rPr>
        <sz val="11"/>
        <rFont val="Arial"/>
        <family val="2"/>
      </rPr>
      <t>ligne 19</t>
    </r>
  </si>
  <si>
    <r>
      <rPr>
        <sz val="11"/>
        <rFont val="Arial"/>
        <family val="2"/>
      </rPr>
      <t>Nombre</t>
    </r>
  </si>
  <si>
    <r>
      <rPr>
        <sz val="11"/>
        <rFont val="Arial"/>
        <family val="2"/>
      </rPr>
      <t>ligne 20</t>
    </r>
  </si>
  <si>
    <r>
      <rPr>
        <sz val="11"/>
        <rFont val="Arial"/>
        <family val="2"/>
      </rPr>
      <t>%</t>
    </r>
  </si>
  <si>
    <r>
      <rPr>
        <sz val="11"/>
        <rFont val="Arial"/>
        <family val="2"/>
      </rPr>
      <t>ligne 21</t>
    </r>
  </si>
  <si>
    <r>
      <rPr>
        <sz val="11"/>
        <rFont val="Arial"/>
        <family val="2"/>
      </rPr>
      <t>Nombre</t>
    </r>
  </si>
  <si>
    <r>
      <rPr>
        <sz val="11"/>
        <rFont val="Arial"/>
        <family val="2"/>
      </rPr>
      <t>ligne 22</t>
    </r>
  </si>
  <si>
    <r>
      <rPr>
        <sz val="11"/>
        <rFont val="Arial"/>
        <family val="2"/>
      </rPr>
      <t>%</t>
    </r>
  </si>
  <si>
    <r>
      <rPr>
        <sz val="10"/>
        <rFont val="Calibri"/>
        <family val="2"/>
      </rPr>
      <t>Nombre</t>
    </r>
  </si>
  <si>
    <r>
      <rPr>
        <sz val="11"/>
        <rFont val="Arial"/>
        <family val="2"/>
      </rPr>
      <t>ligne 25</t>
    </r>
  </si>
  <si>
    <r>
      <rPr>
        <sz val="10"/>
        <rFont val="Calibri"/>
        <family val="2"/>
      </rPr>
      <t>%</t>
    </r>
  </si>
  <si>
    <r>
      <rPr>
        <sz val="11"/>
        <rFont val="Arial"/>
        <family val="2"/>
      </rPr>
      <t>ligne 26</t>
    </r>
  </si>
  <si>
    <r>
      <rPr>
        <sz val="10"/>
        <rFont val="Calibri"/>
        <family val="2"/>
      </rPr>
      <t>Nombre</t>
    </r>
  </si>
  <si>
    <r>
      <rPr>
        <sz val="11"/>
        <rFont val="Arial"/>
        <family val="2"/>
      </rPr>
      <t>ligne 28</t>
    </r>
  </si>
  <si>
    <r>
      <rPr>
        <sz val="10"/>
        <rFont val="Calibri"/>
        <family val="2"/>
      </rPr>
      <t>%</t>
    </r>
  </si>
  <si>
    <r>
      <rPr>
        <sz val="11"/>
        <rFont val="Arial"/>
        <family val="2"/>
      </rPr>
      <t>ligne 29</t>
    </r>
  </si>
  <si>
    <r>
      <rPr>
        <sz val="10"/>
        <rFont val="Calibri"/>
        <family val="2"/>
      </rPr>
      <t>Nombre</t>
    </r>
  </si>
  <si>
    <r>
      <rPr>
        <sz val="10"/>
        <rFont val="Calibri"/>
        <family val="2"/>
      </rPr>
      <t>%</t>
    </r>
  </si>
  <si>
    <r>
      <rPr>
        <sz val="11"/>
        <rFont val="Arial"/>
        <family val="2"/>
      </rPr>
      <t>ligne 31</t>
    </r>
  </si>
  <si>
    <r>
      <rPr>
        <sz val="10"/>
        <rFont val="Calibri"/>
        <family val="2"/>
      </rPr>
      <t>Nombre</t>
    </r>
  </si>
  <si>
    <r>
      <rPr>
        <sz val="11"/>
        <rFont val="Arial"/>
        <family val="2"/>
      </rPr>
      <t>ligne 32</t>
    </r>
  </si>
  <si>
    <r>
      <rPr>
        <sz val="10"/>
        <rFont val="Calibri"/>
        <family val="2"/>
      </rPr>
      <t>%</t>
    </r>
  </si>
  <si>
    <r>
      <rPr>
        <b/>
        <sz val="10"/>
        <rFont val="Calibri"/>
        <family val="2"/>
      </rPr>
      <t>Nombre</t>
    </r>
  </si>
  <si>
    <r>
      <rPr>
        <b/>
        <sz val="10"/>
        <rFont val="Calibri"/>
        <family val="2"/>
      </rPr>
      <t>%</t>
    </r>
  </si>
  <si>
    <r>
      <rPr>
        <sz val="11"/>
        <rFont val="Arial"/>
        <family val="2"/>
      </rPr>
      <t>Besoins totaux en USD*</t>
    </r>
  </si>
  <si>
    <r>
      <rPr>
        <sz val="11"/>
        <rFont val="Arial"/>
        <family val="2"/>
      </rPr>
      <t>Ressources nationales</t>
    </r>
  </si>
  <si>
    <r>
      <rPr>
        <sz val="11"/>
        <rFont val="Arial"/>
        <family val="2"/>
      </rPr>
      <t>Ressources externes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</si>
  <si>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</si>
  <si>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</si>
  <si>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</si>
  <si>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</si>
  <si>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</si>
  <si>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 l’EURO</t>
    </r>
  </si>
  <si>
    <r>
      <rPr>
        <sz val="11"/>
        <rFont val="Arial"/>
        <family val="2"/>
      </rPr>
      <t>Population</t>
    </r>
  </si>
  <si>
    <r>
      <rPr>
        <sz val="11"/>
        <rFont val="Arial"/>
        <family val="2"/>
      </rPr>
      <t xml:space="preserve">Indiquer la croissance démographique </t>
    </r>
  </si>
  <si>
    <r>
      <rPr>
        <b/>
        <sz val="10"/>
        <rFont val="Arial"/>
        <family val="2"/>
      </rPr>
      <t>Hypothèses</t>
    </r>
  </si>
  <si>
    <r>
      <rPr>
        <sz val="11"/>
        <rFont val="Arial"/>
        <family val="2"/>
      </rPr>
      <t>Analyse des écarts du FM</t>
    </r>
  </si>
  <si>
    <r>
      <rPr>
        <sz val="11"/>
        <rFont val="Calibri"/>
        <family val="2"/>
        <scheme val="minor"/>
      </rPr>
      <t>Utiliser les chiffres réels si disponibles ou utiliser une estimation de la population</t>
    </r>
  </si>
  <si>
    <r>
      <rPr>
        <sz val="11"/>
        <rFont val="Calibri"/>
        <family val="2"/>
        <scheme val="minor"/>
      </rPr>
      <t>Utiliser les chiffres réels si disponibles ou utiliser une estimation de la population</t>
    </r>
  </si>
  <si>
    <t>Nombre</t>
  </si>
  <si>
    <t>Nombre</t>
  </si>
  <si>
    <t>Nombre</t>
  </si>
  <si>
    <r>
      <rPr>
        <sz val="11"/>
        <rFont val="Calibri"/>
        <family val="2"/>
        <scheme val="minor"/>
      </rPr>
      <t>Nombre</t>
    </r>
  </si>
  <si>
    <r>
      <rPr>
        <sz val="11"/>
        <rFont val="Arial"/>
        <family val="2"/>
      </rPr>
      <t>ligne 48</t>
    </r>
  </si>
  <si>
    <r>
      <rPr>
        <sz val="11"/>
        <rFont val="Calibri"/>
        <family val="2"/>
        <scheme val="minor"/>
      </rPr>
      <t>%</t>
    </r>
  </si>
  <si>
    <r>
      <rPr>
        <sz val="11"/>
        <rFont val="Arial"/>
        <family val="2"/>
      </rPr>
      <t>ligne 49</t>
    </r>
  </si>
  <si>
    <r>
      <rPr>
        <sz val="11"/>
        <rFont val="Calibri"/>
        <family val="2"/>
        <scheme val="minor"/>
      </rPr>
      <t>Nombre</t>
    </r>
  </si>
  <si>
    <r>
      <rPr>
        <sz val="11"/>
        <rFont val="Arial"/>
        <family val="2"/>
      </rPr>
      <t>ligne 50</t>
    </r>
  </si>
  <si>
    <r>
      <rPr>
        <sz val="11"/>
        <rFont val="Calibri"/>
        <family val="2"/>
        <scheme val="minor"/>
      </rPr>
      <t>%</t>
    </r>
  </si>
  <si>
    <r>
      <rPr>
        <sz val="11"/>
        <rFont val="Arial"/>
        <family val="2"/>
      </rPr>
      <t>ligne 51</t>
    </r>
  </si>
  <si>
    <r>
      <rPr>
        <sz val="11"/>
        <rFont val="Calibri"/>
        <family val="2"/>
        <scheme val="minor"/>
      </rPr>
      <t>Nombre</t>
    </r>
  </si>
  <si>
    <r>
      <rPr>
        <sz val="11"/>
        <rFont val="Arial"/>
        <family val="2"/>
      </rPr>
      <t>ligne 52</t>
    </r>
  </si>
  <si>
    <r>
      <rPr>
        <sz val="11"/>
        <rFont val="Calibri"/>
        <family val="2"/>
        <scheme val="minor"/>
      </rPr>
      <t>%</t>
    </r>
  </si>
  <si>
    <r>
      <rPr>
        <sz val="11"/>
        <rFont val="Arial"/>
        <family val="2"/>
      </rPr>
      <t>ligne 53</t>
    </r>
  </si>
  <si>
    <r>
      <rPr>
        <sz val="11"/>
        <rFont val="Calibri"/>
        <family val="2"/>
        <scheme val="minor"/>
      </rPr>
      <t>Nombre</t>
    </r>
  </si>
  <si>
    <r>
      <rPr>
        <sz val="11"/>
        <rFont val="Arial"/>
        <family val="2"/>
      </rPr>
      <t>ligne 55</t>
    </r>
  </si>
  <si>
    <r>
      <rPr>
        <sz val="11"/>
        <rFont val="Calibri"/>
        <family val="2"/>
        <scheme val="minor"/>
      </rPr>
      <t>%</t>
    </r>
  </si>
  <si>
    <r>
      <rPr>
        <sz val="11"/>
        <rFont val="Arial"/>
        <family val="2"/>
      </rPr>
      <t>ligne 56</t>
    </r>
  </si>
  <si>
    <r>
      <rPr>
        <sz val="11"/>
        <rFont val="Calibri"/>
        <family val="2"/>
        <scheme val="minor"/>
      </rPr>
      <t>Nombre</t>
    </r>
  </si>
  <si>
    <r>
      <rPr>
        <sz val="11"/>
        <rFont val="Calibri"/>
        <family val="2"/>
        <scheme val="minor"/>
      </rPr>
      <t>%</t>
    </r>
  </si>
  <si>
    <r>
      <rPr>
        <sz val="11"/>
        <rFont val="Calibri"/>
        <family val="2"/>
        <scheme val="minor"/>
      </rPr>
      <t>Nombre</t>
    </r>
  </si>
  <si>
    <r>
      <rPr>
        <sz val="11"/>
        <rFont val="Calibri"/>
        <family val="2"/>
        <scheme val="minor"/>
      </rPr>
      <t>%</t>
    </r>
  </si>
  <si>
    <r>
      <rPr>
        <sz val="11"/>
        <rFont val="Calibri"/>
        <family val="2"/>
        <scheme val="minor"/>
      </rPr>
      <t>Nombre</t>
    </r>
  </si>
  <si>
    <r>
      <rPr>
        <sz val="11"/>
        <rFont val="Calibri"/>
        <family val="2"/>
        <scheme val="minor"/>
      </rPr>
      <t>%</t>
    </r>
  </si>
  <si>
    <r>
      <rPr>
        <sz val="11"/>
        <rFont val="Calibri"/>
        <family val="2"/>
        <scheme val="minor"/>
      </rPr>
      <t>Nombre</t>
    </r>
  </si>
  <si>
    <r>
      <rPr>
        <sz val="11"/>
        <rFont val="Calibri"/>
        <family val="2"/>
        <scheme val="minor"/>
      </rPr>
      <t>%</t>
    </r>
  </si>
  <si>
    <r>
      <rPr>
        <sz val="11"/>
        <rFont val="Arial"/>
        <family val="2"/>
      </rPr>
      <t>Besoins totaux en USD*</t>
    </r>
  </si>
  <si>
    <r>
      <rPr>
        <sz val="11"/>
        <rFont val="Arial"/>
        <family val="2"/>
      </rPr>
      <t>Ressources nationales</t>
    </r>
  </si>
  <si>
    <r>
      <rPr>
        <sz val="11"/>
        <rFont val="Arial"/>
        <family val="2"/>
      </rPr>
      <t>Ressources externes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</si>
  <si>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</si>
  <si>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</si>
  <si>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</si>
  <si>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</si>
  <si>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</si>
  <si>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 l’EURO</t>
    </r>
  </si>
  <si>
    <r>
      <rPr>
        <b/>
        <sz val="12"/>
        <color indexed="8"/>
        <rFont val="Calibri"/>
        <family val="2"/>
      </rPr>
      <t>Hypothèses finales - exemple</t>
    </r>
  </si>
  <si>
    <r>
      <rPr>
        <sz val="10"/>
        <color indexed="8"/>
        <rFont val="Calibri"/>
        <family val="2"/>
      </rPr>
      <t>Distribution</t>
    </r>
  </si>
  <si>
    <r>
      <rPr>
        <sz val="11"/>
        <rFont val="Arial"/>
        <family val="2"/>
      </rPr>
      <t>Population</t>
    </r>
  </si>
  <si>
    <r>
      <rPr>
        <sz val="11"/>
        <rFont val="Arial"/>
        <family val="2"/>
      </rPr>
      <t xml:space="preserve">Indiquer la croissance démographique </t>
    </r>
  </si>
  <si>
    <r>
      <rPr>
        <b/>
        <sz val="10"/>
        <rFont val="Arial"/>
        <family val="2"/>
      </rPr>
      <t>Hypothèses</t>
    </r>
  </si>
  <si>
    <r>
      <rPr>
        <sz val="11"/>
        <rFont val="Arial"/>
        <family val="2"/>
      </rPr>
      <t>Analyse des écarts du FM</t>
    </r>
  </si>
  <si>
    <r>
      <rPr>
        <sz val="10"/>
        <rFont val="Arial"/>
        <family val="2"/>
      </rPr>
      <t>Nombre</t>
    </r>
  </si>
  <si>
    <r>
      <rPr>
        <sz val="11"/>
        <rFont val="Arial"/>
        <family val="2"/>
      </rPr>
      <t>ligne 14</t>
    </r>
  </si>
  <si>
    <r>
      <rPr>
        <sz val="10"/>
        <rFont val="Arial"/>
        <family val="2"/>
      </rPr>
      <t>Nombre</t>
    </r>
  </si>
  <si>
    <r>
      <rPr>
        <sz val="11"/>
        <rFont val="Arial"/>
        <family val="2"/>
      </rPr>
      <t>ligne 15</t>
    </r>
  </si>
  <si>
    <r>
      <rPr>
        <sz val="10"/>
        <rFont val="Arial"/>
        <family val="2"/>
      </rPr>
      <t>%</t>
    </r>
  </si>
  <si>
    <r>
      <rPr>
        <sz val="11"/>
        <rFont val="Arial"/>
        <family val="2"/>
      </rPr>
      <t>ligne 16</t>
    </r>
  </si>
  <si>
    <r>
      <rPr>
        <sz val="10"/>
        <rFont val="Arial"/>
        <family val="2"/>
      </rPr>
      <t>Nombre</t>
    </r>
  </si>
  <si>
    <r>
      <rPr>
        <sz val="11"/>
        <rFont val="Arial"/>
        <family val="2"/>
      </rPr>
      <t>ligne 18</t>
    </r>
  </si>
  <si>
    <r>
      <rPr>
        <sz val="10"/>
        <rFont val="Arial"/>
        <family val="2"/>
      </rPr>
      <t>%</t>
    </r>
  </si>
  <si>
    <r>
      <rPr>
        <sz val="11"/>
        <rFont val="Arial"/>
        <family val="2"/>
      </rPr>
      <t>ligne 19</t>
    </r>
  </si>
  <si>
    <r>
      <rPr>
        <sz val="10"/>
        <rFont val="Arial"/>
        <family val="2"/>
      </rPr>
      <t>Nombre</t>
    </r>
  </si>
  <si>
    <r>
      <rPr>
        <sz val="11"/>
        <rFont val="Arial"/>
        <family val="2"/>
      </rPr>
      <t>ligne 20</t>
    </r>
  </si>
  <si>
    <r>
      <rPr>
        <sz val="10"/>
        <rFont val="Arial"/>
        <family val="2"/>
      </rPr>
      <t>%</t>
    </r>
  </si>
  <si>
    <r>
      <rPr>
        <sz val="11"/>
        <rFont val="Arial"/>
        <family val="2"/>
      </rPr>
      <t>ligne 21</t>
    </r>
  </si>
  <si>
    <r>
      <rPr>
        <sz val="10"/>
        <rFont val="Arial"/>
        <family val="2"/>
      </rPr>
      <t>Nombre</t>
    </r>
  </si>
  <si>
    <r>
      <rPr>
        <sz val="11"/>
        <rFont val="Arial"/>
        <family val="2"/>
      </rPr>
      <t>ligne 22</t>
    </r>
  </si>
  <si>
    <r>
      <rPr>
        <sz val="10"/>
        <rFont val="Arial"/>
        <family val="2"/>
      </rPr>
      <t>%</t>
    </r>
  </si>
  <si>
    <r>
      <rPr>
        <sz val="11"/>
        <rFont val="Arial"/>
        <family val="2"/>
      </rPr>
      <t>ligne 23</t>
    </r>
  </si>
  <si>
    <r>
      <rPr>
        <sz val="10"/>
        <rFont val="Arial"/>
        <family val="2"/>
      </rPr>
      <t>Nombre</t>
    </r>
  </si>
  <si>
    <r>
      <rPr>
        <sz val="11"/>
        <rFont val="Arial"/>
        <family val="2"/>
      </rPr>
      <t>ligne 25</t>
    </r>
  </si>
  <si>
    <r>
      <rPr>
        <sz val="10"/>
        <rFont val="Arial"/>
        <family val="2"/>
      </rPr>
      <t>%</t>
    </r>
  </si>
  <si>
    <r>
      <rPr>
        <sz val="11"/>
        <rFont val="Arial"/>
        <family val="2"/>
      </rPr>
      <t>ligne 26</t>
    </r>
  </si>
  <si>
    <r>
      <rPr>
        <sz val="10"/>
        <rFont val="Arial"/>
        <family val="2"/>
      </rPr>
      <t>Nombre</t>
    </r>
  </si>
  <si>
    <r>
      <rPr>
        <sz val="11"/>
        <rFont val="Arial"/>
        <family val="2"/>
      </rPr>
      <t>ligne 28</t>
    </r>
  </si>
  <si>
    <r>
      <rPr>
        <sz val="10"/>
        <rFont val="Arial"/>
        <family val="2"/>
      </rPr>
      <t>%</t>
    </r>
  </si>
  <si>
    <r>
      <rPr>
        <sz val="11"/>
        <rFont val="Arial"/>
        <family val="2"/>
      </rPr>
      <t>ligne 29</t>
    </r>
  </si>
  <si>
    <r>
      <rPr>
        <sz val="10"/>
        <rFont val="Arial"/>
        <family val="2"/>
      </rPr>
      <t>Nombre</t>
    </r>
  </si>
  <si>
    <r>
      <rPr>
        <sz val="11"/>
        <rFont val="Arial"/>
        <family val="2"/>
      </rPr>
      <t>ligne 30</t>
    </r>
  </si>
  <si>
    <r>
      <rPr>
        <sz val="10"/>
        <rFont val="Arial"/>
        <family val="2"/>
      </rPr>
      <t>%</t>
    </r>
  </si>
  <si>
    <r>
      <rPr>
        <sz val="11"/>
        <rFont val="Arial"/>
        <family val="2"/>
      </rPr>
      <t>ligne 31</t>
    </r>
  </si>
  <si>
    <r>
      <rPr>
        <sz val="10"/>
        <rFont val="Arial"/>
        <family val="2"/>
      </rPr>
      <t>Nombre</t>
    </r>
  </si>
  <si>
    <r>
      <rPr>
        <sz val="11"/>
        <rFont val="Arial"/>
        <family val="2"/>
      </rPr>
      <t>ligne 32</t>
    </r>
  </si>
  <si>
    <r>
      <rPr>
        <sz val="10"/>
        <rFont val="Arial"/>
        <family val="2"/>
      </rPr>
      <t>%</t>
    </r>
  </si>
  <si>
    <r>
      <rPr>
        <sz val="11"/>
        <rFont val="Arial"/>
        <family val="2"/>
      </rPr>
      <t>ligne 33</t>
    </r>
  </si>
  <si>
    <r>
      <rPr>
        <sz val="10"/>
        <rFont val="Arial"/>
        <family val="2"/>
      </rPr>
      <t>Nombre</t>
    </r>
  </si>
  <si>
    <r>
      <rPr>
        <sz val="10"/>
        <rFont val="Arial"/>
        <family val="2"/>
      </rPr>
      <t>%</t>
    </r>
  </si>
  <si>
    <r>
      <rPr>
        <sz val="11"/>
        <rFont val="Arial"/>
        <family val="2"/>
      </rPr>
      <t>Besoins totaux en USD*</t>
    </r>
  </si>
  <si>
    <r>
      <rPr>
        <sz val="11"/>
        <rFont val="Arial"/>
        <family val="2"/>
      </rPr>
      <t>Ressources nationales</t>
    </r>
  </si>
  <si>
    <r>
      <rPr>
        <sz val="11"/>
        <rFont val="Arial"/>
        <family val="2"/>
      </rPr>
      <t>Ressources extérieures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</si>
  <si>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</si>
  <si>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</si>
  <si>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</si>
  <si>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</si>
  <si>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color theme="1"/>
        <rFont val="Arial"/>
        <family val="2"/>
      </rPr>
      <t>Merci de changer la devise en cas d’utilisation de l’EURO</t>
    </r>
  </si>
  <si>
    <r>
      <rPr>
        <sz val="11"/>
        <rFont val="Calibri"/>
        <family val="2"/>
        <scheme val="minor"/>
      </rPr>
      <t>Population</t>
    </r>
  </si>
  <si>
    <r>
      <rPr>
        <sz val="11"/>
        <rFont val="Arial"/>
        <family val="2"/>
      </rPr>
      <t xml:space="preserve">Indiquer la croissance démographique </t>
    </r>
  </si>
  <si>
    <r>
      <rPr>
        <b/>
        <sz val="10"/>
        <color theme="1"/>
        <rFont val="Arial"/>
        <family val="2"/>
      </rPr>
      <t>Hypothèses</t>
    </r>
  </si>
  <si>
    <r>
      <rPr>
        <b/>
        <sz val="10"/>
        <color theme="1"/>
        <rFont val="Arial"/>
        <family val="2"/>
      </rPr>
      <t>Nombre</t>
    </r>
  </si>
  <si>
    <r>
      <rPr>
        <sz val="10"/>
        <rFont val="Arial"/>
        <family val="2"/>
      </rPr>
      <t>%</t>
    </r>
  </si>
  <si>
    <r>
      <rPr>
        <sz val="10"/>
        <rFont val="Arial"/>
        <family val="2"/>
      </rPr>
      <t>Nombre</t>
    </r>
  </si>
  <si>
    <r>
      <rPr>
        <sz val="10"/>
        <rFont val="Arial"/>
        <family val="2"/>
      </rPr>
      <t>%</t>
    </r>
  </si>
  <si>
    <r>
      <rPr>
        <sz val="10"/>
        <rFont val="Arial"/>
        <family val="2"/>
      </rPr>
      <t>Nombre</t>
    </r>
  </si>
  <si>
    <r>
      <rPr>
        <sz val="10"/>
        <rFont val="Arial"/>
        <family val="2"/>
      </rPr>
      <t>%</t>
    </r>
  </si>
  <si>
    <r>
      <rPr>
        <sz val="10"/>
        <rFont val="Arial"/>
        <family val="2"/>
      </rPr>
      <t>Nombre</t>
    </r>
  </si>
  <si>
    <r>
      <rPr>
        <b/>
        <sz val="10"/>
        <color theme="1"/>
        <rFont val="Arial"/>
        <family val="2"/>
      </rPr>
      <t>%</t>
    </r>
  </si>
  <si>
    <r>
      <rPr>
        <b/>
        <sz val="10"/>
        <color theme="1"/>
        <rFont val="Arial"/>
        <family val="2"/>
      </rPr>
      <t>%</t>
    </r>
  </si>
  <si>
    <r>
      <rPr>
        <b/>
        <sz val="10"/>
        <color theme="1"/>
        <rFont val="Arial"/>
        <family val="2"/>
      </rPr>
      <t>%</t>
    </r>
  </si>
  <si>
    <r>
      <rPr>
        <b/>
        <sz val="10"/>
        <color theme="1"/>
        <rFont val="Arial"/>
        <family val="2"/>
      </rPr>
      <t>%</t>
    </r>
  </si>
  <si>
    <r>
      <rPr>
        <sz val="10"/>
        <rFont val="Arial"/>
        <family val="2"/>
      </rPr>
      <t>Nombre</t>
    </r>
  </si>
  <si>
    <r>
      <rPr>
        <sz val="10"/>
        <rFont val="Arial"/>
        <family val="2"/>
      </rPr>
      <t>Nombre</t>
    </r>
  </si>
  <si>
    <r>
      <rPr>
        <b/>
        <sz val="10"/>
        <rFont val="Arial"/>
        <family val="2"/>
      </rPr>
      <t>Nombre</t>
    </r>
  </si>
  <si>
    <r>
      <rPr>
        <sz val="10"/>
        <rFont val="Arial"/>
        <family val="2"/>
      </rPr>
      <t>Nombre</t>
    </r>
  </si>
  <si>
    <r>
      <rPr>
        <sz val="10"/>
        <rFont val="Arial"/>
        <family val="2"/>
      </rPr>
      <t>Stock tampon</t>
    </r>
  </si>
  <si>
    <r>
      <rPr>
        <sz val="10"/>
        <rFont val="Arial"/>
        <family val="2"/>
      </rPr>
      <t>Nombre</t>
    </r>
  </si>
  <si>
    <r>
      <rPr>
        <sz val="10"/>
        <color theme="1"/>
        <rFont val="Arial"/>
        <family val="2"/>
      </rPr>
      <t xml:space="preserve">Inclure un stock tampon conformément à la politique nationale (ne doit pas dépasser 30 %) </t>
    </r>
  </si>
  <si>
    <r>
      <rPr>
        <b/>
        <sz val="10"/>
        <rFont val="Arial"/>
        <family val="2"/>
      </rPr>
      <t>Nombre</t>
    </r>
  </si>
  <si>
    <r>
      <rPr>
        <sz val="10"/>
        <rFont val="Arial"/>
        <family val="2"/>
      </rPr>
      <t>Nombre</t>
    </r>
  </si>
  <si>
    <r>
      <rPr>
        <sz val="10"/>
        <rFont val="Arial"/>
        <family val="2"/>
      </rPr>
      <t>Stock tampon</t>
    </r>
  </si>
  <si>
    <r>
      <rPr>
        <sz val="10"/>
        <rFont val="Arial"/>
        <family val="2"/>
      </rPr>
      <t>Nombre</t>
    </r>
  </si>
  <si>
    <r>
      <rPr>
        <sz val="10"/>
        <color theme="1"/>
        <rFont val="Arial"/>
        <family val="2"/>
      </rPr>
      <t xml:space="preserve">Inclure un stock tampon conformément à la politique nationale (ne doit pas dépasser 30 %) </t>
    </r>
  </si>
  <si>
    <r>
      <rPr>
        <b/>
        <sz val="10"/>
        <rFont val="Arial"/>
        <family val="2"/>
      </rPr>
      <t>3.2.2</t>
    </r>
  </si>
  <si>
    <r>
      <rPr>
        <b/>
        <sz val="10"/>
        <rFont val="Arial"/>
        <family val="2"/>
      </rPr>
      <t>Nombre</t>
    </r>
  </si>
  <si>
    <r>
      <rPr>
        <sz val="10"/>
        <rFont val="Arial"/>
        <family val="2"/>
      </rPr>
      <t>3.2.3</t>
    </r>
  </si>
  <si>
    <r>
      <rPr>
        <sz val="10"/>
        <rFont val="Arial"/>
        <family val="2"/>
      </rPr>
      <t>Nombre</t>
    </r>
  </si>
  <si>
    <r>
      <rPr>
        <sz val="10"/>
        <rFont val="Arial"/>
        <family val="2"/>
      </rPr>
      <t>Stock tampon</t>
    </r>
  </si>
  <si>
    <r>
      <rPr>
        <sz val="10"/>
        <rFont val="Arial"/>
        <family val="2"/>
      </rPr>
      <t>Nombre</t>
    </r>
  </si>
  <si>
    <r>
      <rPr>
        <sz val="10"/>
        <color theme="1"/>
        <rFont val="Arial"/>
        <family val="2"/>
      </rPr>
      <t xml:space="preserve">Inclure un stock tampon conformément à la politique nationale (ne doit pas dépasser 30 %) </t>
    </r>
  </si>
  <si>
    <r>
      <rPr>
        <b/>
        <sz val="10"/>
        <rFont val="Arial"/>
        <family val="2"/>
      </rPr>
      <t>Nombre</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</si>
  <si>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</si>
  <si>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</si>
  <si>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</si>
  <si>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</si>
  <si>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</si>
  <si>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</si>
  <si>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</si>
  <si>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</si>
  <si>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</si>
  <si>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</si>
  <si>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sz val="10"/>
        <rFont val="Arial"/>
        <family val="2"/>
      </rPr>
      <t>4.1.5</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</si>
  <si>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</si>
  <si>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</si>
  <si>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</si>
  <si>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</si>
  <si>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</si>
  <si>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</si>
  <si>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</si>
  <si>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</si>
  <si>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</si>
  <si>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</si>
  <si>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</si>
  <si>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</si>
  <si>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</si>
  <si>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</si>
  <si>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</si>
  <si>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</si>
  <si>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</si>
  <si>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</si>
  <si>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</si>
  <si>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</si>
  <si>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</si>
  <si>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</si>
  <si>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</si>
  <si>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</si>
  <si>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</si>
  <si>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</si>
  <si>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</si>
  <si>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</si>
  <si>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</si>
  <si>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</si>
  <si>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</si>
  <si>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</si>
  <si>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</si>
  <si>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sz val="10"/>
        <rFont val="Arial"/>
        <family val="2"/>
      </rPr>
      <t>couverture demandée par le biais de l'allocation du FM</t>
    </r>
  </si>
  <si>
    <r>
      <rPr>
        <b/>
        <sz val="10"/>
        <color theme="1"/>
        <rFont val="Calibri"/>
        <family val="2"/>
      </rPr>
      <t>%</t>
    </r>
  </si>
  <si>
    <r>
      <rPr>
        <b/>
        <sz val="10"/>
        <color theme="1"/>
        <rFont val="Calibri"/>
        <family val="2"/>
      </rPr>
      <t>Nombre</t>
    </r>
  </si>
  <si>
    <r>
      <rPr>
        <b/>
        <sz val="10"/>
        <color theme="1"/>
        <rFont val="Calibri"/>
        <family val="2"/>
      </rPr>
      <t>%</t>
    </r>
  </si>
  <si>
    <r>
      <rPr>
        <b/>
        <sz val="10"/>
        <color theme="1"/>
        <rFont val="Calibri"/>
        <family val="2"/>
      </rPr>
      <t>Nombre</t>
    </r>
  </si>
  <si>
    <r>
      <rPr>
        <b/>
        <sz val="10"/>
        <color theme="1"/>
        <rFont val="Calibri"/>
        <family val="2"/>
      </rPr>
      <t>%</t>
    </r>
  </si>
  <si>
    <r>
      <rPr>
        <sz val="11"/>
        <rFont val="Arial"/>
        <family val="2"/>
      </rPr>
      <t>Besoins totaux en USD*</t>
    </r>
  </si>
  <si>
    <r>
      <rPr>
        <sz val="11"/>
        <rFont val="Arial"/>
        <family val="2"/>
      </rPr>
      <t xml:space="preserve">Pour les prix de référence standard du FM pour les produits : </t>
    </r>
  </si>
  <si>
    <r>
      <rPr>
        <sz val="11"/>
        <rFont val="Arial"/>
        <family val="2"/>
      </rPr>
      <t>Ressources nationales</t>
    </r>
  </si>
  <si>
    <r>
      <rPr>
        <sz val="11"/>
        <rFont val="Arial"/>
        <family val="2"/>
      </rPr>
      <t>Ressources extérieures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</si>
  <si>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</si>
  <si>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</si>
  <si>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</si>
  <si>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</si>
  <si>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</si>
  <si>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 l’EURO</t>
    </r>
  </si>
  <si>
    <r>
      <rPr>
        <sz val="11"/>
        <rFont val="Arial"/>
        <family val="2"/>
      </rPr>
      <t>Nombre</t>
    </r>
  </si>
  <si>
    <r>
      <rPr>
        <sz val="11"/>
        <rFont val="Arial"/>
        <family val="2"/>
      </rPr>
      <t>Nombre</t>
    </r>
  </si>
  <si>
    <r>
      <rPr>
        <sz val="11"/>
        <rFont val="Arial"/>
        <family val="2"/>
      </rPr>
      <t>%</t>
    </r>
  </si>
  <si>
    <t/>
  </si>
  <si>
    <t/>
  </si>
  <si>
    <t/>
  </si>
  <si>
    <r>
      <rPr>
        <sz val="11"/>
        <rFont val="Arial"/>
        <family val="2"/>
      </rPr>
      <t>Nombre</t>
    </r>
  </si>
  <si>
    <r>
      <rPr>
        <sz val="11"/>
        <rFont val="Arial"/>
        <family val="2"/>
      </rPr>
      <t>%</t>
    </r>
  </si>
  <si>
    <t/>
  </si>
  <si>
    <t/>
  </si>
  <si>
    <t/>
  </si>
  <si>
    <r>
      <rPr>
        <sz val="11"/>
        <rFont val="Arial"/>
        <family val="2"/>
      </rPr>
      <t>Nombre</t>
    </r>
  </si>
  <si>
    <r>
      <rPr>
        <sz val="11"/>
        <rFont val="Arial"/>
        <family val="2"/>
      </rPr>
      <t>%</t>
    </r>
  </si>
  <si>
    <t/>
  </si>
  <si>
    <t/>
  </si>
  <si>
    <t/>
  </si>
  <si>
    <r>
      <rPr>
        <sz val="11"/>
        <rFont val="Arial"/>
        <family val="2"/>
      </rPr>
      <t>Nombre</t>
    </r>
  </si>
  <si>
    <r>
      <rPr>
        <sz val="11"/>
        <rFont val="Arial"/>
        <family val="2"/>
      </rPr>
      <t>%</t>
    </r>
  </si>
  <si>
    <t/>
  </si>
  <si>
    <t/>
  </si>
  <si>
    <t/>
  </si>
  <si>
    <r>
      <rPr>
        <sz val="11"/>
        <rFont val="Arial"/>
        <family val="2"/>
      </rPr>
      <t>Population</t>
    </r>
  </si>
  <si>
    <r>
      <rPr>
        <sz val="11"/>
        <rFont val="Arial"/>
        <family val="2"/>
      </rPr>
      <t>Population</t>
    </r>
  </si>
  <si>
    <r>
      <rPr>
        <sz val="11"/>
        <rFont val="Arial"/>
        <family val="2"/>
      </rPr>
      <t>Pays impaludé</t>
    </r>
  </si>
  <si>
    <r>
      <rPr>
        <sz val="11"/>
        <rFont val="Arial"/>
        <family val="2"/>
      </rPr>
      <t xml:space="preserve">Indiquer la croissance démographique </t>
    </r>
  </si>
  <si>
    <r>
      <rPr>
        <sz val="11"/>
        <rFont val="Arial"/>
        <family val="2"/>
      </rPr>
      <t>Pays exempt de paludisme</t>
    </r>
  </si>
  <si>
    <r>
      <rPr>
        <b/>
        <sz val="11"/>
        <rFont val="Arial"/>
        <family val="2"/>
      </rPr>
      <t>Analyse des écarts du FM</t>
    </r>
  </si>
  <si>
    <r>
      <rPr>
        <b/>
        <sz val="10"/>
        <rFont val="Calibri"/>
        <family val="2"/>
      </rPr>
      <t>Nombre</t>
    </r>
  </si>
  <si>
    <r>
      <rPr>
        <b/>
        <sz val="10"/>
        <rFont val="Calibri"/>
        <family val="2"/>
      </rPr>
      <t>%</t>
    </r>
  </si>
  <si>
    <r>
      <rPr>
        <b/>
        <i/>
        <sz val="10"/>
        <rFont val="Calibri"/>
        <family val="2"/>
      </rPr>
      <t>Nombre</t>
    </r>
  </si>
  <si>
    <r>
      <rPr>
        <b/>
        <sz val="10"/>
        <rFont val="Calibri"/>
        <family val="2"/>
      </rPr>
      <t>%</t>
    </r>
  </si>
  <si>
    <r>
      <rPr>
        <b/>
        <sz val="10"/>
        <rFont val="Calibri"/>
        <family val="2"/>
      </rPr>
      <t>Nombre</t>
    </r>
  </si>
  <si>
    <r>
      <rPr>
        <sz val="10"/>
        <color theme="1"/>
        <rFont val="Calibri"/>
        <family val="2"/>
      </rPr>
      <t>Stock tampon</t>
    </r>
  </si>
  <si>
    <r>
      <rPr>
        <sz val="10"/>
        <color theme="1"/>
        <rFont val="Calibri"/>
        <family val="2"/>
      </rPr>
      <t>%</t>
    </r>
  </si>
  <si>
    <r>
      <rPr>
        <sz val="10"/>
        <color theme="1"/>
        <rFont val="Calibri"/>
        <family val="2"/>
      </rPr>
      <t xml:space="preserve">Inclure un stock tampon conformément à la politique nationale (ne doit pas dépasser 30 %) </t>
    </r>
  </si>
  <si>
    <r>
      <rPr>
        <sz val="10"/>
        <color theme="1"/>
        <rFont val="Calibri"/>
        <family val="2"/>
      </rPr>
      <t>%</t>
    </r>
  </si>
  <si>
    <r>
      <rPr>
        <b/>
        <sz val="10"/>
        <color theme="1"/>
        <rFont val="Calibri"/>
        <family val="2"/>
      </rPr>
      <t>%</t>
    </r>
  </si>
  <si>
    <r>
      <rPr>
        <b/>
        <sz val="10"/>
        <color theme="1"/>
        <rFont val="Calibri"/>
        <family val="2"/>
      </rPr>
      <t>Nombre</t>
    </r>
  </si>
  <si>
    <r>
      <rPr>
        <sz val="10"/>
        <color theme="1"/>
        <rFont val="Calibri"/>
        <family val="2"/>
      </rPr>
      <t>%</t>
    </r>
  </si>
  <si>
    <r>
      <rPr>
        <sz val="10"/>
        <color theme="1"/>
        <rFont val="Calibri"/>
        <family val="2"/>
      </rPr>
      <t>Nombre</t>
    </r>
  </si>
  <si>
    <r>
      <rPr>
        <sz val="10"/>
        <color theme="1"/>
        <rFont val="Calibri"/>
        <family val="2"/>
      </rPr>
      <t>%</t>
    </r>
  </si>
  <si>
    <r>
      <rPr>
        <sz val="10"/>
        <color theme="1"/>
        <rFont val="Calibri"/>
        <family val="2"/>
      </rPr>
      <t>Nombre</t>
    </r>
  </si>
  <si>
    <t>3.1.1</t>
  </si>
  <si>
    <r>
      <rPr>
        <sz val="10"/>
        <color theme="1"/>
        <rFont val="Calibri"/>
        <family val="2"/>
      </rPr>
      <t>%</t>
    </r>
  </si>
  <si>
    <t>3.1.2</t>
  </si>
  <si>
    <r>
      <rPr>
        <sz val="10"/>
        <color theme="1"/>
        <rFont val="Calibri"/>
        <family val="2"/>
      </rPr>
      <t>%</t>
    </r>
  </si>
  <si>
    <t>3.1.3</t>
  </si>
  <si>
    <r>
      <rPr>
        <sz val="10"/>
        <color theme="1"/>
        <rFont val="Calibri"/>
        <family val="2"/>
      </rPr>
      <t>%</t>
    </r>
  </si>
  <si>
    <r>
      <rPr>
        <sz val="10"/>
        <color theme="1"/>
        <rFont val="Calibri"/>
        <family val="2"/>
      </rPr>
      <t>%</t>
    </r>
  </si>
  <si>
    <r>
      <rPr>
        <sz val="10"/>
        <color theme="1"/>
        <rFont val="Calibri"/>
        <family val="2"/>
      </rPr>
      <t>nombre total de TDR</t>
    </r>
  </si>
  <si>
    <r>
      <rPr>
        <sz val="10"/>
        <color theme="1"/>
        <rFont val="Calibri"/>
        <family val="2"/>
      </rPr>
      <t>%</t>
    </r>
  </si>
  <si>
    <r>
      <rPr>
        <sz val="10"/>
        <color theme="1"/>
        <rFont val="Calibri"/>
        <family val="2"/>
      </rPr>
      <t>Ligne 18</t>
    </r>
  </si>
  <si>
    <r>
      <rPr>
        <sz val="10"/>
        <color theme="1"/>
        <rFont val="Calibri"/>
        <family val="2"/>
      </rPr>
      <t>Nombre</t>
    </r>
  </si>
  <si>
    <r>
      <rPr>
        <sz val="10"/>
        <color theme="1"/>
        <rFont val="Calibri"/>
        <family val="2"/>
      </rPr>
      <t>Ligne 17</t>
    </r>
  </si>
  <si>
    <r>
      <rPr>
        <sz val="10"/>
        <color theme="1"/>
        <rFont val="Calibri"/>
        <family val="2"/>
      </rPr>
      <t>%</t>
    </r>
  </si>
  <si>
    <r>
      <rPr>
        <sz val="10"/>
        <color theme="1"/>
        <rFont val="Calibri"/>
        <family val="2"/>
      </rPr>
      <t>Ligne 20</t>
    </r>
  </si>
  <si>
    <r>
      <rPr>
        <sz val="10"/>
        <color theme="1"/>
        <rFont val="Calibri"/>
        <family val="2"/>
      </rPr>
      <t>Nombre</t>
    </r>
  </si>
  <si>
    <r>
      <rPr>
        <sz val="10"/>
        <color theme="1"/>
        <rFont val="Calibri"/>
        <family val="2"/>
      </rPr>
      <t>Ligne 19</t>
    </r>
  </si>
  <si>
    <r>
      <rPr>
        <sz val="10"/>
        <color theme="1"/>
        <rFont val="Calibri"/>
        <family val="2"/>
      </rPr>
      <t>%</t>
    </r>
  </si>
  <si>
    <r>
      <rPr>
        <sz val="10"/>
        <color theme="1"/>
        <rFont val="Calibri"/>
        <family val="2"/>
      </rPr>
      <t>Nombre</t>
    </r>
  </si>
  <si>
    <r>
      <rPr>
        <sz val="10"/>
        <color theme="1"/>
        <rFont val="Calibri"/>
        <family val="2"/>
      </rPr>
      <t>Ligne 21</t>
    </r>
  </si>
  <si>
    <r>
      <rPr>
        <sz val="10"/>
        <color theme="1"/>
        <rFont val="Calibri"/>
        <family val="2"/>
      </rPr>
      <t>Nombre</t>
    </r>
  </si>
  <si>
    <r>
      <rPr>
        <sz val="10"/>
        <color theme="1"/>
        <rFont val="Calibri"/>
        <family val="2"/>
      </rPr>
      <t>Ligne 71</t>
    </r>
  </si>
  <si>
    <r>
      <rPr>
        <sz val="10"/>
        <color theme="1"/>
        <rFont val="Calibri"/>
        <family val="2"/>
      </rPr>
      <t>%</t>
    </r>
  </si>
  <si>
    <r>
      <rPr>
        <sz val="10"/>
        <color theme="1"/>
        <rFont val="Calibri"/>
        <family val="2"/>
      </rPr>
      <t>Ligne 71</t>
    </r>
  </si>
  <si>
    <r>
      <rPr>
        <sz val="10"/>
        <color theme="1"/>
        <rFont val="Calibri"/>
        <family val="2"/>
      </rPr>
      <t>%</t>
    </r>
  </si>
  <si>
    <r>
      <rPr>
        <sz val="10"/>
        <color theme="1"/>
        <rFont val="Calibri"/>
        <family val="2"/>
      </rPr>
      <t>Ligne 104</t>
    </r>
  </si>
  <si>
    <r>
      <rPr>
        <sz val="10"/>
        <color theme="1"/>
        <rFont val="Calibri"/>
        <family val="2"/>
      </rPr>
      <t>Nombre</t>
    </r>
  </si>
  <si>
    <r>
      <rPr>
        <sz val="10"/>
        <color theme="1"/>
        <rFont val="Calibri"/>
        <family val="2"/>
      </rPr>
      <t>Ligne 103</t>
    </r>
  </si>
  <si>
    <r>
      <rPr>
        <sz val="10"/>
        <color theme="1"/>
        <rFont val="Calibri"/>
        <family val="2"/>
      </rPr>
      <t>... par microscopie</t>
    </r>
  </si>
  <si>
    <r>
      <rPr>
        <sz val="10"/>
        <color theme="1"/>
        <rFont val="Calibri"/>
        <family val="2"/>
      </rPr>
      <t>%</t>
    </r>
  </si>
  <si>
    <r>
      <rPr>
        <sz val="10"/>
        <color theme="1"/>
        <rFont val="Calibri"/>
        <family val="2"/>
      </rPr>
      <t>Ligne 106</t>
    </r>
  </si>
  <si>
    <r>
      <rPr>
        <sz val="10"/>
        <color theme="1"/>
        <rFont val="Calibri"/>
        <family val="2"/>
      </rPr>
      <t>Nombre</t>
    </r>
  </si>
  <si>
    <r>
      <rPr>
        <sz val="10"/>
        <color theme="1"/>
        <rFont val="Calibri"/>
        <family val="2"/>
      </rPr>
      <t>….par TDR</t>
    </r>
  </si>
  <si>
    <r>
      <rPr>
        <sz val="10"/>
        <color theme="1"/>
        <rFont val="Calibri"/>
        <family val="2"/>
      </rPr>
      <t>%</t>
    </r>
  </si>
  <si>
    <r>
      <rPr>
        <sz val="10"/>
        <color theme="1"/>
        <rFont val="Calibri"/>
        <family val="2"/>
      </rPr>
      <t>Nombre</t>
    </r>
  </si>
  <si>
    <r>
      <rPr>
        <sz val="10"/>
        <color theme="1"/>
        <rFont val="Calibri"/>
        <family val="2"/>
      </rPr>
      <t>Ligne 107</t>
    </r>
  </si>
  <si>
    <r>
      <rPr>
        <b/>
        <sz val="11"/>
        <rFont val="Arial"/>
        <family val="2"/>
      </rPr>
      <t>Hypothèse</t>
    </r>
  </si>
  <si>
    <r>
      <rPr>
        <b/>
        <sz val="11"/>
        <rFont val="Arial"/>
        <family val="2"/>
      </rPr>
      <t>Analyse des écarts du FM</t>
    </r>
  </si>
  <si>
    <r>
      <rPr>
        <b/>
        <sz val="10"/>
        <color theme="1"/>
        <rFont val="Calibri"/>
        <family val="2"/>
      </rPr>
      <t>Établissements de santé publics</t>
    </r>
  </si>
  <si>
    <r>
      <rPr>
        <b/>
        <sz val="10"/>
        <color theme="1"/>
        <rFont val="Calibri"/>
        <family val="2"/>
      </rPr>
      <t>Nombre</t>
    </r>
  </si>
  <si>
    <r>
      <rPr>
        <b/>
        <sz val="10"/>
        <color theme="1"/>
        <rFont val="Calibri"/>
        <family val="2"/>
      </rPr>
      <t>Nombre</t>
    </r>
  </si>
  <si>
    <r>
      <rPr>
        <sz val="10"/>
        <color theme="1"/>
        <rFont val="Calibri"/>
        <family val="2"/>
      </rPr>
      <t>Besoins totaux en TDR des établissements de santé du secteur public financés uniquement par des ressources nationales</t>
    </r>
  </si>
  <si>
    <r>
      <rPr>
        <b/>
        <sz val="10"/>
        <color theme="1"/>
        <rFont val="Calibri"/>
        <family val="2"/>
      </rPr>
      <t>%</t>
    </r>
  </si>
  <si>
    <r>
      <rPr>
        <sz val="10"/>
        <color theme="1"/>
        <rFont val="Calibri"/>
        <family val="2"/>
      </rPr>
      <t>Besoins totaux en TDR des établissements de santé du secteur public financés uniquement par des ressources nationales</t>
    </r>
  </si>
  <si>
    <r>
      <rPr>
        <b/>
        <sz val="10"/>
        <color theme="1"/>
        <rFont val="Calibri"/>
        <family val="2"/>
      </rPr>
      <t>%</t>
    </r>
  </si>
  <si>
    <r>
      <rPr>
        <b/>
        <sz val="10"/>
        <color theme="1"/>
        <rFont val="Calibri"/>
        <family val="2"/>
      </rPr>
      <t>Nombre</t>
    </r>
  </si>
  <si>
    <r>
      <rPr>
        <b/>
        <sz val="10"/>
        <color theme="1"/>
        <rFont val="Calibri"/>
        <family val="2"/>
      </rPr>
      <t>Nombre</t>
    </r>
  </si>
  <si>
    <r>
      <rPr>
        <sz val="10"/>
        <color theme="1"/>
        <rFont val="Calibri"/>
        <family val="2"/>
      </rPr>
      <t>Nombre total de TDR des établissements de santé du secteur public financés par des ressources extérieures</t>
    </r>
  </si>
  <si>
    <r>
      <rPr>
        <b/>
        <sz val="10"/>
        <color theme="1"/>
        <rFont val="Calibri"/>
        <family val="2"/>
      </rPr>
      <t>%</t>
    </r>
  </si>
  <si>
    <r>
      <rPr>
        <sz val="10"/>
        <color theme="1"/>
        <rFont val="Calibri"/>
        <family val="2"/>
      </rPr>
      <t>Nombre total de TDR des établissements de santé du secteur public financés par des ressources extérieures</t>
    </r>
  </si>
  <si>
    <r>
      <rPr>
        <b/>
        <sz val="10"/>
        <color theme="1"/>
        <rFont val="Calibri"/>
        <family val="2"/>
      </rPr>
      <t>%</t>
    </r>
  </si>
  <si>
    <r>
      <rPr>
        <b/>
        <sz val="10"/>
        <color theme="1"/>
        <rFont val="Calibri"/>
        <family val="2"/>
      </rPr>
      <t>Nombre</t>
    </r>
  </si>
  <si>
    <r>
      <rPr>
        <sz val="10"/>
        <color theme="1"/>
        <rFont val="Calibri"/>
        <family val="2"/>
      </rPr>
      <t>ligne 34</t>
    </r>
  </si>
  <si>
    <r>
      <rPr>
        <b/>
        <sz val="10"/>
        <color theme="1"/>
        <rFont val="Calibri"/>
        <family val="2"/>
      </rPr>
      <t>Nombre</t>
    </r>
  </si>
  <si>
    <r>
      <rPr>
        <sz val="10"/>
        <color theme="1"/>
        <rFont val="Calibri"/>
        <family val="2"/>
      </rPr>
      <t>Nombre total de TDR du secteur public financés par des ressources nationales et extérieures</t>
    </r>
  </si>
  <si>
    <r>
      <rPr>
        <b/>
        <sz val="10"/>
        <color theme="1"/>
        <rFont val="Calibri"/>
        <family val="2"/>
      </rPr>
      <t>%</t>
    </r>
  </si>
  <si>
    <r>
      <rPr>
        <sz val="10"/>
        <color theme="1"/>
        <rFont val="Calibri"/>
        <family val="2"/>
      </rPr>
      <t>ligne 35</t>
    </r>
  </si>
  <si>
    <r>
      <rPr>
        <sz val="10"/>
        <color theme="1"/>
        <rFont val="Calibri"/>
        <family val="2"/>
      </rPr>
      <t>Nombre total de TDR du secteur public financés par des ressources nationales et extérieures</t>
    </r>
  </si>
  <si>
    <r>
      <rPr>
        <b/>
        <sz val="10"/>
        <color theme="1"/>
        <rFont val="Calibri"/>
        <family val="2"/>
      </rPr>
      <t>%</t>
    </r>
  </si>
  <si>
    <r>
      <rPr>
        <b/>
        <sz val="10"/>
        <color theme="1"/>
        <rFont val="Calibri"/>
        <family val="2"/>
      </rPr>
      <t>Nombre</t>
    </r>
  </si>
  <si>
    <r>
      <rPr>
        <sz val="10"/>
        <color theme="1"/>
        <rFont val="Calibri"/>
        <family val="2"/>
      </rPr>
      <t>ligne 49</t>
    </r>
  </si>
  <si>
    <r>
      <rPr>
        <b/>
        <sz val="10"/>
        <color theme="1"/>
        <rFont val="Calibri"/>
        <family val="2"/>
      </rPr>
      <t>Nombre</t>
    </r>
  </si>
  <si>
    <r>
      <rPr>
        <sz val="10"/>
        <color theme="1"/>
        <rFont val="Calibri"/>
        <family val="2"/>
      </rPr>
      <t>Ligne 47</t>
    </r>
  </si>
  <si>
    <r>
      <rPr>
        <sz val="10"/>
        <color theme="1"/>
        <rFont val="Calibri"/>
        <family val="2"/>
      </rPr>
      <t>Nombre total de TDR du secteur public financés par l'allocation du FM</t>
    </r>
  </si>
  <si>
    <r>
      <rPr>
        <b/>
        <sz val="10"/>
        <color theme="1"/>
        <rFont val="Calibri"/>
        <family val="2"/>
      </rPr>
      <t>%</t>
    </r>
  </si>
  <si>
    <r>
      <rPr>
        <sz val="10"/>
        <color theme="1"/>
        <rFont val="Calibri"/>
        <family val="2"/>
      </rPr>
      <t>ligne 50</t>
    </r>
  </si>
  <si>
    <r>
      <rPr>
        <sz val="10"/>
        <color theme="1"/>
        <rFont val="Calibri"/>
        <family val="2"/>
      </rPr>
      <t>Nombre total de TDR du secteur public financés par l'allocation du FM</t>
    </r>
  </si>
  <si>
    <r>
      <rPr>
        <b/>
        <sz val="10"/>
        <color theme="1"/>
        <rFont val="Calibri"/>
        <family val="2"/>
      </rPr>
      <t>%</t>
    </r>
  </si>
  <si>
    <r>
      <rPr>
        <b/>
        <sz val="10"/>
        <color theme="1"/>
        <rFont val="Calibri"/>
        <family val="2"/>
      </rPr>
      <t>Nombre</t>
    </r>
  </si>
  <si>
    <r>
      <rPr>
        <b/>
        <sz val="10"/>
        <color theme="1"/>
        <rFont val="Calibri"/>
        <family val="2"/>
      </rPr>
      <t>Nombre</t>
    </r>
  </si>
  <si>
    <r>
      <rPr>
        <sz val="10"/>
        <color theme="1"/>
        <rFont val="Calibri"/>
        <family val="2"/>
      </rPr>
      <t>Couverture des TDR du secteur public financés par des ressources nationales, des ressources extérieures et l'allocation du FM</t>
    </r>
  </si>
  <si>
    <r>
      <rPr>
        <b/>
        <sz val="10"/>
        <color theme="1"/>
        <rFont val="Calibri"/>
        <family val="2"/>
      </rPr>
      <t>%</t>
    </r>
  </si>
  <si>
    <r>
      <rPr>
        <sz val="10"/>
        <color theme="1"/>
        <rFont val="Calibri"/>
        <family val="2"/>
      </rPr>
      <t>Couverture des TDR du secteur public financés par des ressources nationales, des ressources extérieures et l'allocation du FM</t>
    </r>
  </si>
  <si>
    <r>
      <rPr>
        <b/>
        <sz val="10"/>
        <color theme="1"/>
        <rFont val="Calibri"/>
        <family val="2"/>
      </rPr>
      <t>%</t>
    </r>
  </si>
  <si>
    <r>
      <rPr>
        <b/>
        <sz val="10"/>
        <color theme="1"/>
        <rFont val="Calibri"/>
        <family val="2"/>
      </rPr>
      <t>Nombre</t>
    </r>
  </si>
  <si>
    <r>
      <rPr>
        <sz val="10"/>
        <color theme="1"/>
        <rFont val="Calibri"/>
        <family val="2"/>
      </rPr>
      <t>Écart restant</t>
    </r>
  </si>
  <si>
    <r>
      <rPr>
        <b/>
        <sz val="10"/>
        <color theme="1"/>
        <rFont val="Calibri"/>
        <family val="2"/>
      </rPr>
      <t>Nombre</t>
    </r>
  </si>
  <si>
    <r>
      <rPr>
        <sz val="10"/>
        <color theme="1"/>
        <rFont val="Calibri"/>
        <family val="2"/>
      </rPr>
      <t>Écart restant</t>
    </r>
  </si>
  <si>
    <r>
      <rPr>
        <b/>
        <sz val="10"/>
        <color theme="1"/>
        <rFont val="Calibri"/>
        <family val="2"/>
      </rPr>
      <t>%</t>
    </r>
  </si>
  <si>
    <r>
      <rPr>
        <sz val="10"/>
        <color theme="1"/>
        <rFont val="Calibri"/>
        <family val="2"/>
      </rPr>
      <t>Écart restant</t>
    </r>
  </si>
  <si>
    <r>
      <rPr>
        <b/>
        <sz val="10"/>
        <color theme="1"/>
        <rFont val="Calibri"/>
        <family val="2"/>
      </rPr>
      <t>%</t>
    </r>
  </si>
  <si>
    <r>
      <rPr>
        <b/>
        <sz val="10"/>
        <color theme="1"/>
        <rFont val="Calibri"/>
        <family val="2"/>
      </rPr>
      <t>Nombre</t>
    </r>
  </si>
  <si>
    <r>
      <rPr>
        <sz val="10"/>
        <color theme="1"/>
        <rFont val="Calibri"/>
        <family val="2"/>
      </rPr>
      <t>Demande hiérarchisée de financement au-delà de la somme allouée (PAAR)</t>
    </r>
  </si>
  <si>
    <r>
      <rPr>
        <b/>
        <sz val="10"/>
        <color theme="1"/>
        <rFont val="Calibri"/>
        <family val="2"/>
      </rPr>
      <t>Nombre</t>
    </r>
  </si>
  <si>
    <r>
      <rPr>
        <sz val="10"/>
        <color theme="1"/>
        <rFont val="Calibri"/>
        <family val="2"/>
      </rPr>
      <t>Demande hiérarchisée de financement au-delà de la somme allouée (PAAR)</t>
    </r>
  </si>
  <si>
    <r>
      <rPr>
        <b/>
        <sz val="10"/>
        <color theme="1"/>
        <rFont val="Calibri"/>
        <family val="2"/>
      </rPr>
      <t>%</t>
    </r>
  </si>
  <si>
    <r>
      <rPr>
        <sz val="10"/>
        <color theme="1"/>
        <rFont val="Calibri"/>
        <family val="2"/>
      </rPr>
      <t>Demande hiérarchisée de financement au-delà de la somme allouée (PAAR)</t>
    </r>
  </si>
  <si>
    <r>
      <rPr>
        <b/>
        <sz val="10"/>
        <color theme="1"/>
        <rFont val="Calibri"/>
        <family val="2"/>
      </rPr>
      <t>%</t>
    </r>
  </si>
  <si>
    <r>
      <rPr>
        <b/>
        <sz val="10"/>
        <rFont val="Calibri"/>
        <family val="2"/>
      </rPr>
      <t>Gestion de cas communautaire</t>
    </r>
  </si>
  <si>
    <r>
      <rPr>
        <b/>
        <sz val="10"/>
        <rFont val="Calibri"/>
        <family val="2"/>
      </rPr>
      <t>Nombre</t>
    </r>
  </si>
  <si>
    <r>
      <rPr>
        <sz val="10"/>
        <rFont val="Calibri"/>
        <family val="2"/>
      </rPr>
      <t>Besoins totaux en TDR des établissements de santé du secteur public financés uniquement par des ressources nationales</t>
    </r>
  </si>
  <si>
    <r>
      <rPr>
        <b/>
        <sz val="10"/>
        <rFont val="Calibri"/>
        <family val="2"/>
      </rPr>
      <t>%</t>
    </r>
  </si>
  <si>
    <r>
      <rPr>
        <sz val="10"/>
        <rFont val="Calibri"/>
        <family val="2"/>
      </rPr>
      <t>Ligne 75</t>
    </r>
  </si>
  <si>
    <r>
      <rPr>
        <b/>
        <sz val="10"/>
        <rFont val="Calibri"/>
        <family val="2"/>
      </rPr>
      <t>Nombre</t>
    </r>
  </si>
  <si>
    <r>
      <rPr>
        <sz val="10"/>
        <rFont val="Calibri"/>
        <family val="2"/>
      </rPr>
      <t>Ligne 76</t>
    </r>
  </si>
  <si>
    <r>
      <rPr>
        <sz val="10"/>
        <rFont val="Calibri"/>
        <family val="2"/>
      </rPr>
      <t>Nombre total de TDR des établissements de santé du secteur public financés par des ressources extérieures</t>
    </r>
  </si>
  <si>
    <r>
      <rPr>
        <b/>
        <sz val="10"/>
        <rFont val="Calibri"/>
        <family val="2"/>
      </rPr>
      <t>%</t>
    </r>
  </si>
  <si>
    <r>
      <rPr>
        <b/>
        <sz val="10"/>
        <rFont val="Calibri"/>
        <family val="2"/>
      </rPr>
      <t>Nombre</t>
    </r>
  </si>
  <si>
    <r>
      <rPr>
        <sz val="10"/>
        <rFont val="Calibri"/>
        <family val="2"/>
      </rPr>
      <t>Ligne 78</t>
    </r>
  </si>
  <si>
    <r>
      <rPr>
        <sz val="10"/>
        <rFont val="Calibri"/>
        <family val="2"/>
      </rPr>
      <t>Nombre total de TDR du secteur public financés par des ressources nationales et extérieures</t>
    </r>
  </si>
  <si>
    <r>
      <rPr>
        <b/>
        <sz val="10"/>
        <rFont val="Calibri"/>
        <family val="2"/>
      </rPr>
      <t>%</t>
    </r>
  </si>
  <si>
    <r>
      <rPr>
        <sz val="10"/>
        <rFont val="Calibri"/>
        <family val="2"/>
      </rPr>
      <t>Ligne 79</t>
    </r>
  </si>
  <si>
    <r>
      <rPr>
        <b/>
        <sz val="10"/>
        <rFont val="Calibri"/>
        <family val="2"/>
      </rPr>
      <t>Nombre</t>
    </r>
  </si>
  <si>
    <r>
      <rPr>
        <sz val="10"/>
        <rFont val="Calibri"/>
        <family val="2"/>
      </rPr>
      <t>Nombre total de TDR du secteur public financés par l'allocation du FM</t>
    </r>
  </si>
  <si>
    <r>
      <rPr>
        <b/>
        <sz val="10"/>
        <rFont val="Calibri"/>
        <family val="2"/>
      </rPr>
      <t>%</t>
    </r>
  </si>
  <si>
    <r>
      <rPr>
        <b/>
        <sz val="10"/>
        <rFont val="Calibri"/>
        <family val="2"/>
      </rPr>
      <t>Nombre</t>
    </r>
  </si>
  <si>
    <r>
      <rPr>
        <sz val="10"/>
        <rFont val="Calibri"/>
        <family val="2"/>
      </rPr>
      <t>Couverture des TDR du secteur public financés par des ressources nationales, des ressources extérieures et l'allocation du FM</t>
    </r>
  </si>
  <si>
    <r>
      <rPr>
        <b/>
        <sz val="10"/>
        <rFont val="Calibri"/>
        <family val="2"/>
      </rPr>
      <t>%</t>
    </r>
  </si>
  <si>
    <r>
      <rPr>
        <sz val="10"/>
        <rFont val="Calibri"/>
        <family val="2"/>
      </rPr>
      <t>Écart restant</t>
    </r>
  </si>
  <si>
    <r>
      <rPr>
        <b/>
        <sz val="10"/>
        <rFont val="Calibri"/>
        <family val="2"/>
      </rPr>
      <t>Nombre</t>
    </r>
  </si>
  <si>
    <r>
      <rPr>
        <sz val="10"/>
        <rFont val="Calibri"/>
        <family val="2"/>
      </rPr>
      <t>Écart restant</t>
    </r>
  </si>
  <si>
    <r>
      <rPr>
        <b/>
        <sz val="10"/>
        <rFont val="Calibri"/>
        <family val="2"/>
      </rPr>
      <t>%</t>
    </r>
  </si>
  <si>
    <r>
      <rPr>
        <sz val="10"/>
        <rFont val="Calibri"/>
        <family val="2"/>
      </rPr>
      <t>Demande hiérarchisée de financement au-delà de la somme allouée (PAAR)</t>
    </r>
  </si>
  <si>
    <r>
      <rPr>
        <b/>
        <sz val="10"/>
        <rFont val="Calibri"/>
        <family val="2"/>
      </rPr>
      <t>Nombre</t>
    </r>
  </si>
  <si>
    <r>
      <rPr>
        <sz val="10"/>
        <rFont val="Calibri"/>
        <family val="2"/>
      </rPr>
      <t>Demande hiérarchisée de financement au-delà de la somme allouée (PAAR)</t>
    </r>
  </si>
  <si>
    <r>
      <rPr>
        <b/>
        <sz val="10"/>
        <rFont val="Calibri"/>
        <family val="2"/>
      </rPr>
      <t>%</t>
    </r>
  </si>
  <si>
    <r>
      <rPr>
        <b/>
        <sz val="10"/>
        <rFont val="Calibri"/>
        <family val="2"/>
      </rPr>
      <t>Secteur privé</t>
    </r>
  </si>
  <si>
    <r>
      <rPr>
        <b/>
        <sz val="10"/>
        <rFont val="Calibri"/>
        <family val="2"/>
      </rPr>
      <t>Nombre</t>
    </r>
  </si>
  <si>
    <r>
      <rPr>
        <b/>
        <sz val="10"/>
        <rFont val="Calibri"/>
        <family val="2"/>
      </rPr>
      <t>Nombre</t>
    </r>
  </si>
  <si>
    <r>
      <rPr>
        <sz val="10"/>
        <rFont val="Calibri"/>
        <family val="2"/>
      </rPr>
      <t>Besoins totaux en TDR des établissements de santé du secteur public financés uniquement par des ressources nationales</t>
    </r>
  </si>
  <si>
    <r>
      <rPr>
        <b/>
        <sz val="10"/>
        <rFont val="Calibri"/>
        <family val="2"/>
      </rPr>
      <t>%</t>
    </r>
  </si>
  <si>
    <r>
      <rPr>
        <sz val="10"/>
        <rFont val="Calibri"/>
        <family val="2"/>
      </rPr>
      <t>Besoins totaux en TDR des établissements de santé du secteur public financés uniquement par des ressources nationales</t>
    </r>
  </si>
  <si>
    <r>
      <rPr>
        <b/>
        <sz val="10"/>
        <rFont val="Calibri"/>
        <family val="2"/>
      </rPr>
      <t>%</t>
    </r>
  </si>
  <si>
    <r>
      <rPr>
        <b/>
        <sz val="10"/>
        <rFont val="Calibri"/>
        <family val="2"/>
      </rPr>
      <t>Nombre</t>
    </r>
  </si>
  <si>
    <r>
      <rPr>
        <b/>
        <sz val="10"/>
        <rFont val="Calibri"/>
        <family val="2"/>
      </rPr>
      <t>Nombre</t>
    </r>
  </si>
  <si>
    <r>
      <rPr>
        <sz val="10"/>
        <rFont val="Calibri"/>
        <family val="2"/>
      </rPr>
      <t>Nombre total de TDR des établissements de santé du secteur public financés par des ressources extérieures</t>
    </r>
  </si>
  <si>
    <r>
      <rPr>
        <b/>
        <sz val="10"/>
        <rFont val="Calibri"/>
        <family val="2"/>
      </rPr>
      <t>%</t>
    </r>
  </si>
  <si>
    <r>
      <rPr>
        <sz val="10"/>
        <rFont val="Calibri"/>
        <family val="2"/>
      </rPr>
      <t>Nombre total de TDR des établissements de santé du secteur public financés par des ressources extérieures</t>
    </r>
  </si>
  <si>
    <r>
      <rPr>
        <b/>
        <sz val="10"/>
        <rFont val="Calibri"/>
        <family val="2"/>
      </rPr>
      <t>%</t>
    </r>
  </si>
  <si>
    <r>
      <rPr>
        <b/>
        <sz val="10"/>
        <rFont val="Calibri"/>
        <family val="2"/>
      </rPr>
      <t>Nombre</t>
    </r>
  </si>
  <si>
    <r>
      <rPr>
        <b/>
        <sz val="10"/>
        <rFont val="Calibri"/>
        <family val="2"/>
      </rPr>
      <t>Nombre</t>
    </r>
  </si>
  <si>
    <r>
      <rPr>
        <sz val="10"/>
        <rFont val="Calibri"/>
        <family val="2"/>
      </rPr>
      <t>Nombre total de TDR du secteur public financés par des ressources nationales et extérieures</t>
    </r>
  </si>
  <si>
    <r>
      <rPr>
        <b/>
        <sz val="10"/>
        <rFont val="Calibri"/>
        <family val="2"/>
      </rPr>
      <t>%</t>
    </r>
  </si>
  <si>
    <r>
      <rPr>
        <sz val="10"/>
        <rFont val="Calibri"/>
        <family val="2"/>
      </rPr>
      <t>Nombre total de TDR du secteur public financés par des ressources nationales et extérieures</t>
    </r>
  </si>
  <si>
    <r>
      <rPr>
        <b/>
        <sz val="10"/>
        <rFont val="Calibri"/>
        <family val="2"/>
      </rPr>
      <t>%</t>
    </r>
  </si>
  <si>
    <r>
      <rPr>
        <b/>
        <sz val="10"/>
        <rFont val="Calibri"/>
        <family val="2"/>
      </rPr>
      <t>Nombre</t>
    </r>
  </si>
  <si>
    <r>
      <rPr>
        <b/>
        <sz val="10"/>
        <rFont val="Calibri"/>
        <family val="2"/>
      </rPr>
      <t>Nombre</t>
    </r>
  </si>
  <si>
    <r>
      <rPr>
        <sz val="10"/>
        <rFont val="Calibri"/>
        <family val="2"/>
      </rPr>
      <t>Nombre total de TDR du secteur public financés par l'allocation du FM</t>
    </r>
  </si>
  <si>
    <r>
      <rPr>
        <b/>
        <sz val="10"/>
        <rFont val="Calibri"/>
        <family val="2"/>
      </rPr>
      <t>%</t>
    </r>
  </si>
  <si>
    <r>
      <rPr>
        <sz val="10"/>
        <rFont val="Calibri"/>
        <family val="2"/>
      </rPr>
      <t>Nombre total de TDR du secteur public financés par l'allocation du FM</t>
    </r>
  </si>
  <si>
    <r>
      <rPr>
        <b/>
        <sz val="10"/>
        <rFont val="Calibri"/>
        <family val="2"/>
      </rPr>
      <t>%</t>
    </r>
  </si>
  <si>
    <r>
      <rPr>
        <b/>
        <sz val="10"/>
        <rFont val="Calibri"/>
        <family val="2"/>
      </rPr>
      <t>Nombre</t>
    </r>
  </si>
  <si>
    <r>
      <rPr>
        <b/>
        <sz val="10"/>
        <rFont val="Calibri"/>
        <family val="2"/>
      </rPr>
      <t>Nombre</t>
    </r>
  </si>
  <si>
    <r>
      <rPr>
        <b/>
        <sz val="10"/>
        <rFont val="Calibri"/>
        <family val="2"/>
      </rPr>
      <t>%</t>
    </r>
  </si>
  <si>
    <r>
      <rPr>
        <b/>
        <sz val="10"/>
        <rFont val="Calibri"/>
        <family val="2"/>
      </rPr>
      <t>%</t>
    </r>
  </si>
  <si>
    <r>
      <rPr>
        <sz val="10"/>
        <rFont val="Calibri"/>
        <family val="2"/>
      </rPr>
      <t>Écart restant</t>
    </r>
  </si>
  <si>
    <r>
      <rPr>
        <b/>
        <sz val="10"/>
        <rFont val="Calibri"/>
        <family val="2"/>
      </rPr>
      <t>Nombre</t>
    </r>
  </si>
  <si>
    <r>
      <rPr>
        <sz val="10"/>
        <rFont val="Calibri"/>
        <family val="2"/>
      </rPr>
      <t>Écart restant</t>
    </r>
  </si>
  <si>
    <r>
      <rPr>
        <b/>
        <sz val="10"/>
        <rFont val="Calibri"/>
        <family val="2"/>
      </rPr>
      <t>Nombre</t>
    </r>
  </si>
  <si>
    <r>
      <rPr>
        <sz val="10"/>
        <rFont val="Calibri"/>
        <family val="2"/>
      </rPr>
      <t>Écart restant</t>
    </r>
  </si>
  <si>
    <r>
      <rPr>
        <b/>
        <sz val="10"/>
        <rFont val="Calibri"/>
        <family val="2"/>
      </rPr>
      <t>%</t>
    </r>
  </si>
  <si>
    <r>
      <rPr>
        <sz val="10"/>
        <rFont val="Calibri"/>
        <family val="2"/>
      </rPr>
      <t>Écart restant</t>
    </r>
  </si>
  <si>
    <r>
      <rPr>
        <b/>
        <sz val="10"/>
        <rFont val="Calibri"/>
        <family val="2"/>
      </rPr>
      <t>%</t>
    </r>
  </si>
  <si>
    <r>
      <rPr>
        <sz val="10"/>
        <rFont val="Calibri"/>
        <family val="2"/>
      </rPr>
      <t>Demande hiérarchisée de financement au-delà de la somme allouée (PAAR)</t>
    </r>
  </si>
  <si>
    <r>
      <rPr>
        <b/>
        <sz val="10"/>
        <rFont val="Calibri"/>
        <family val="2"/>
      </rPr>
      <t>Nombre</t>
    </r>
  </si>
  <si>
    <r>
      <rPr>
        <sz val="10"/>
        <rFont val="Calibri"/>
        <family val="2"/>
      </rPr>
      <t>Demande hiérarchisée de financement au-delà de la somme allouée (PAAR)</t>
    </r>
  </si>
  <si>
    <r>
      <rPr>
        <b/>
        <sz val="10"/>
        <rFont val="Calibri"/>
        <family val="2"/>
      </rPr>
      <t>Nombre</t>
    </r>
  </si>
  <si>
    <r>
      <rPr>
        <sz val="10"/>
        <rFont val="Calibri"/>
        <family val="2"/>
      </rPr>
      <t>Demande hiérarchisée de financement au-delà de la somme allouée (PAAR)</t>
    </r>
  </si>
  <si>
    <r>
      <rPr>
        <b/>
        <sz val="10"/>
        <rFont val="Calibri"/>
        <family val="2"/>
      </rPr>
      <t>%</t>
    </r>
  </si>
  <si>
    <r>
      <rPr>
        <sz val="10"/>
        <rFont val="Calibri"/>
        <family val="2"/>
      </rPr>
      <t>Demande hiérarchisée de financement au-delà de la somme allouée (PAAR)</t>
    </r>
  </si>
  <si>
    <r>
      <rPr>
        <b/>
        <sz val="10"/>
        <rFont val="Calibri"/>
        <family val="2"/>
      </rPr>
      <t>%</t>
    </r>
  </si>
  <si>
    <r>
      <rPr>
        <sz val="11"/>
        <rFont val="Arial"/>
        <family val="2"/>
      </rPr>
      <t>Besoins totaux en USD*</t>
    </r>
  </si>
  <si>
    <r>
      <rPr>
        <sz val="11"/>
        <rFont val="Arial"/>
        <family val="2"/>
      </rPr>
      <t xml:space="preserve">Pour les prix de référence standard du FM pour les produits : </t>
    </r>
  </si>
  <si>
    <r>
      <rPr>
        <sz val="11"/>
        <rFont val="Arial"/>
        <family val="2"/>
      </rPr>
      <t>Ressources nationales</t>
    </r>
  </si>
  <si>
    <r>
      <rPr>
        <sz val="11"/>
        <rFont val="Arial"/>
        <family val="2"/>
      </rPr>
      <t>Ressources extérieures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</si>
  <si>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</si>
  <si>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</si>
  <si>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</si>
  <si>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</si>
  <si>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</si>
  <si>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 l’EURO</t>
    </r>
  </si>
  <si>
    <r>
      <rPr>
        <sz val="11"/>
        <rFont val="Arial"/>
        <family val="2"/>
      </rPr>
      <t>Population</t>
    </r>
  </si>
  <si>
    <r>
      <rPr>
        <sz val="11"/>
        <rFont val="Arial"/>
        <family val="2"/>
      </rPr>
      <t xml:space="preserve">Indiquer la croissance démographique </t>
    </r>
  </si>
  <si>
    <r>
      <rPr>
        <b/>
        <sz val="11"/>
        <rFont val="Arial"/>
        <family val="2"/>
      </rPr>
      <t>Hypothèses</t>
    </r>
  </si>
  <si>
    <r>
      <rPr>
        <sz val="11"/>
        <rFont val="Arial"/>
        <family val="2"/>
      </rPr>
      <t>Analyse des écarts du FM</t>
    </r>
  </si>
  <si>
    <r>
      <rPr>
        <b/>
        <sz val="11"/>
        <color rgb="FF000000"/>
        <rFont val="Arial"/>
        <family val="2"/>
      </rPr>
      <t>Nombre</t>
    </r>
  </si>
  <si>
    <r>
      <rPr>
        <b/>
        <sz val="11"/>
        <color rgb="FF000000"/>
        <rFont val="Arial"/>
        <family val="2"/>
      </rPr>
      <t>%</t>
    </r>
  </si>
  <si>
    <r>
      <rPr>
        <b/>
        <sz val="11"/>
        <color rgb="FF000000"/>
        <rFont val="Arial"/>
        <family val="2"/>
      </rPr>
      <t>Nombre</t>
    </r>
  </si>
  <si>
    <r>
      <rPr>
        <b/>
        <sz val="11"/>
        <color rgb="FF000000"/>
        <rFont val="Arial"/>
        <family val="2"/>
      </rPr>
      <t>%</t>
    </r>
  </si>
  <si>
    <r>
      <rPr>
        <b/>
        <sz val="11"/>
        <color rgb="FF000000"/>
        <rFont val="Arial"/>
        <family val="2"/>
      </rPr>
      <t>Nombre</t>
    </r>
  </si>
  <si>
    <r>
      <rPr>
        <b/>
        <sz val="11"/>
        <color rgb="FF000000"/>
        <rFont val="Arial"/>
        <family val="2"/>
      </rPr>
      <t>Nombre</t>
    </r>
  </si>
  <si>
    <r>
      <rPr>
        <b/>
        <sz val="11"/>
        <color rgb="FF000000"/>
        <rFont val="Arial"/>
        <family val="2"/>
      </rPr>
      <t>%</t>
    </r>
  </si>
  <si>
    <r>
      <rPr>
        <b/>
        <sz val="11"/>
        <color rgb="FF000000"/>
        <rFont val="Arial"/>
        <family val="2"/>
      </rPr>
      <t>Nombre</t>
    </r>
  </si>
  <si>
    <r>
      <rPr>
        <b/>
        <sz val="11"/>
        <color rgb="FF000000"/>
        <rFont val="Arial"/>
        <family val="2"/>
      </rPr>
      <t>%</t>
    </r>
  </si>
  <si>
    <r>
      <rPr>
        <b/>
        <sz val="11"/>
        <color rgb="FF000000"/>
        <rFont val="Arial"/>
        <family val="2"/>
      </rPr>
      <t>Nombre</t>
    </r>
  </si>
  <si>
    <t>Ligne 134</t>
  </si>
  <si>
    <r>
      <rPr>
        <b/>
        <sz val="11"/>
        <color rgb="FF000000"/>
        <rFont val="Arial"/>
        <family val="2"/>
      </rPr>
      <t>%</t>
    </r>
  </si>
  <si>
    <t>Ligne 135</t>
  </si>
  <si>
    <r>
      <rPr>
        <b/>
        <sz val="11"/>
        <color rgb="FF000000"/>
        <rFont val="Arial"/>
        <family val="2"/>
      </rPr>
      <t>Nombre</t>
    </r>
  </si>
  <si>
    <t>Ligne 136</t>
  </si>
  <si>
    <r>
      <rPr>
        <b/>
        <sz val="11"/>
        <color rgb="FF000000"/>
        <rFont val="Arial"/>
        <family val="2"/>
      </rPr>
      <t>%</t>
    </r>
  </si>
  <si>
    <r>
      <rPr>
        <b/>
        <sz val="10"/>
        <rFont val="Calibri"/>
        <family val="2"/>
      </rPr>
      <t>2.4.3</t>
    </r>
  </si>
  <si>
    <r>
      <rPr>
        <b/>
        <sz val="11"/>
        <color rgb="FF000000"/>
        <rFont val="Arial"/>
        <family val="2"/>
      </rPr>
      <t>Nombre</t>
    </r>
  </si>
  <si>
    <r>
      <rPr>
        <b/>
        <sz val="11"/>
        <color rgb="FF000000"/>
        <rFont val="Arial"/>
        <family val="2"/>
      </rPr>
      <t>%</t>
    </r>
  </si>
  <si>
    <t>Ligne 139</t>
  </si>
  <si>
    <r>
      <rPr>
        <b/>
        <sz val="11"/>
        <color rgb="FF000000"/>
        <rFont val="Arial"/>
        <family val="2"/>
      </rPr>
      <t>Nombre</t>
    </r>
  </si>
  <si>
    <t>Ligne 141</t>
  </si>
  <si>
    <r>
      <rPr>
        <b/>
        <sz val="11"/>
        <color rgb="FF000000"/>
        <rFont val="Arial"/>
        <family val="2"/>
      </rPr>
      <t>%</t>
    </r>
  </si>
  <si>
    <t>Ligne 142</t>
  </si>
  <si>
    <r>
      <rPr>
        <b/>
        <sz val="11"/>
        <color rgb="FF000000"/>
        <rFont val="Arial"/>
        <family val="2"/>
      </rPr>
      <t>E. Cibles à financer par le montant alloué</t>
    </r>
  </si>
  <si>
    <r>
      <rPr>
        <b/>
        <sz val="11"/>
        <color rgb="FF000000"/>
        <rFont val="Arial"/>
        <family val="2"/>
      </rPr>
      <t>Nombre</t>
    </r>
  </si>
  <si>
    <r>
      <rPr>
        <b/>
        <sz val="11"/>
        <color rgb="FF000000"/>
        <rFont val="Arial"/>
        <family val="2"/>
      </rPr>
      <t>%</t>
    </r>
  </si>
  <si>
    <r>
      <rPr>
        <b/>
        <sz val="11"/>
        <color rgb="FF000000"/>
        <rFont val="Arial"/>
        <family val="2"/>
      </rPr>
      <t xml:space="preserve">F. Couverture assurée par le montant alloué et les autres ressources : </t>
    </r>
    <r>
      <rPr>
        <b/>
        <sz val="11"/>
        <color rgb="FF000000"/>
        <rFont val="Arial"/>
        <family val="2"/>
      </rPr>
      <t>E + C3</t>
    </r>
  </si>
  <si>
    <r>
      <rPr>
        <b/>
        <sz val="11"/>
        <color rgb="FF000000"/>
        <rFont val="Arial"/>
        <family val="2"/>
      </rPr>
      <t>Nombre</t>
    </r>
  </si>
  <si>
    <r>
      <rPr>
        <b/>
        <sz val="11"/>
        <color rgb="FF000000"/>
        <rFont val="Arial"/>
        <family val="2"/>
      </rPr>
      <t>%</t>
    </r>
  </si>
  <si>
    <r>
      <rPr>
        <b/>
        <sz val="11"/>
        <color rgb="FF000000"/>
        <rFont val="Arial"/>
        <family val="2"/>
      </rPr>
      <t>Nombre</t>
    </r>
  </si>
  <si>
    <r>
      <rPr>
        <b/>
        <sz val="11"/>
        <color rgb="FF000000"/>
        <rFont val="Arial"/>
        <family val="2"/>
      </rPr>
      <t>%</t>
    </r>
  </si>
  <si>
    <r>
      <rPr>
        <b/>
        <sz val="11"/>
        <color rgb="FF00B050"/>
        <rFont val="Arial"/>
        <family val="2"/>
      </rPr>
      <t>Nombre</t>
    </r>
  </si>
  <si>
    <r>
      <rPr>
        <b/>
        <sz val="11"/>
        <color rgb="FF00B050"/>
        <rFont val="Arial"/>
        <family val="2"/>
      </rPr>
      <t>%</t>
    </r>
  </si>
  <si>
    <r>
      <rPr>
        <b/>
        <sz val="11"/>
        <color rgb="FF000000"/>
        <rFont val="Arial"/>
        <family val="2"/>
      </rPr>
      <t>Nombre</t>
    </r>
  </si>
  <si>
    <r>
      <rPr>
        <b/>
        <sz val="11"/>
        <color rgb="FF000000"/>
        <rFont val="Arial"/>
        <family val="2"/>
      </rPr>
      <t>%</t>
    </r>
  </si>
  <si>
    <r>
      <rPr>
        <b/>
        <sz val="11"/>
        <color rgb="FF000000"/>
        <rFont val="Arial"/>
        <family val="2"/>
      </rPr>
      <t>Nombre</t>
    </r>
  </si>
  <si>
    <r>
      <rPr>
        <b/>
        <sz val="11"/>
        <color rgb="FF000000"/>
        <rFont val="Arial"/>
        <family val="2"/>
      </rPr>
      <t>%</t>
    </r>
  </si>
  <si>
    <r>
      <rPr>
        <b/>
        <sz val="11"/>
        <color rgb="FF000000"/>
        <rFont val="Arial"/>
        <family val="2"/>
      </rPr>
      <t>Nombre</t>
    </r>
  </si>
  <si>
    <r>
      <rPr>
        <b/>
        <sz val="11"/>
        <color rgb="FF000000"/>
        <rFont val="Arial"/>
        <family val="2"/>
      </rPr>
      <t>%</t>
    </r>
  </si>
  <si>
    <r>
      <rPr>
        <b/>
        <sz val="11"/>
        <color rgb="FF000000"/>
        <rFont val="Arial"/>
        <family val="2"/>
      </rPr>
      <t>Nombre</t>
    </r>
  </si>
  <si>
    <r>
      <rPr>
        <b/>
        <sz val="11"/>
        <color rgb="FF000000"/>
        <rFont val="Arial"/>
        <family val="2"/>
      </rPr>
      <t>%</t>
    </r>
  </si>
  <si>
    <r>
      <rPr>
        <b/>
        <sz val="11"/>
        <color rgb="FF000000"/>
        <rFont val="Arial"/>
        <family val="2"/>
      </rPr>
      <t>Nombre</t>
    </r>
  </si>
  <si>
    <r>
      <rPr>
        <b/>
        <sz val="11"/>
        <color rgb="FF000000"/>
        <rFont val="Arial"/>
        <family val="2"/>
      </rPr>
      <t>%</t>
    </r>
  </si>
  <si>
    <r>
      <rPr>
        <b/>
        <sz val="11"/>
        <color rgb="FF000000"/>
        <rFont val="Arial"/>
        <family val="2"/>
      </rPr>
      <t>Nombre</t>
    </r>
  </si>
  <si>
    <r>
      <rPr>
        <b/>
        <sz val="11"/>
        <color rgb="FF000000"/>
        <rFont val="Arial"/>
        <family val="2"/>
      </rPr>
      <t>%</t>
    </r>
  </si>
  <si>
    <r>
      <rPr>
        <b/>
        <sz val="11"/>
        <color rgb="FF000000"/>
        <rFont val="Arial"/>
        <family val="2"/>
      </rPr>
      <t>Nombre</t>
    </r>
  </si>
  <si>
    <r>
      <rPr>
        <b/>
        <sz val="11"/>
        <color rgb="FF000000"/>
        <rFont val="Arial"/>
        <family val="2"/>
      </rPr>
      <t>%</t>
    </r>
  </si>
  <si>
    <r>
      <rPr>
        <b/>
        <sz val="11"/>
        <color theme="1"/>
        <rFont val="Arial"/>
        <family val="2"/>
      </rPr>
      <t>Montant demandé dans la PAAR</t>
    </r>
  </si>
  <si>
    <r>
      <rPr>
        <b/>
        <sz val="11"/>
        <color theme="1"/>
        <rFont val="Arial"/>
        <family val="2"/>
      </rPr>
      <t>Nombre</t>
    </r>
  </si>
  <si>
    <r>
      <rPr>
        <b/>
        <sz val="11"/>
        <color theme="1"/>
        <rFont val="Arial"/>
        <family val="2"/>
      </rPr>
      <t>%</t>
    </r>
  </si>
  <si>
    <r>
      <rPr>
        <sz val="10"/>
        <color rgb="FF000000"/>
        <rFont val="Calibri"/>
        <family val="2"/>
      </rPr>
      <t>Total</t>
    </r>
  </si>
  <si>
    <r>
      <rPr>
        <sz val="10"/>
        <color theme="1"/>
        <rFont val="Arial"/>
        <family val="2"/>
      </rPr>
      <t>Véhicules/Motos + Entretien</t>
    </r>
  </si>
  <si>
    <r>
      <rPr>
        <sz val="10"/>
        <color theme="1"/>
        <rFont val="Arial"/>
        <family val="2"/>
      </rPr>
      <t>Ordinateurs/Équipement de bureau</t>
    </r>
  </si>
  <si>
    <r>
      <rPr>
        <sz val="10"/>
        <color theme="1"/>
        <rFont val="Arial"/>
        <family val="2"/>
      </rPr>
      <t>Visites de terrain/Supervision </t>
    </r>
  </si>
  <si>
    <r>
      <rPr>
        <b/>
        <sz val="10"/>
        <color theme="1"/>
        <rFont val="Arial"/>
        <family val="2"/>
      </rPr>
      <t xml:space="preserve">Total des coûts estimés </t>
    </r>
  </si>
  <si>
    <r>
      <rPr>
        <b/>
        <sz val="10"/>
        <color theme="1"/>
        <rFont val="Arial"/>
        <family val="2"/>
      </rPr>
      <t xml:space="preserve">Ressources disponibles </t>
    </r>
  </si>
  <si>
    <r>
      <rPr>
        <b/>
        <sz val="10"/>
        <color theme="1"/>
        <rFont val="Arial"/>
        <family val="2"/>
      </rPr>
      <t>ÉCART DE FINANCEMENT</t>
    </r>
  </si>
  <si>
    <r>
      <rPr>
        <sz val="10"/>
        <color theme="1"/>
        <rFont val="Arial"/>
        <family val="2"/>
      </rPr>
      <t>ÉCART</t>
    </r>
    <r>
      <rPr>
        <b/>
        <sz val="10"/>
        <color theme="1"/>
        <rFont val="Arial"/>
        <family val="2"/>
      </rPr>
      <t xml:space="preserve"> </t>
    </r>
    <r>
      <rPr>
        <sz val="10"/>
        <color theme="1"/>
        <rFont val="Arial"/>
        <family val="2"/>
      </rPr>
      <t xml:space="preserve">DE FINANCEMENT </t>
    </r>
  </si>
  <si>
    <r>
      <rPr>
        <sz val="11"/>
        <rFont val="Arial"/>
        <family val="2"/>
      </rPr>
      <t>Besoins totaux en USD*</t>
    </r>
  </si>
  <si>
    <r>
      <rPr>
        <sz val="11"/>
        <rFont val="Arial"/>
        <family val="2"/>
      </rPr>
      <t>Ressources nationales</t>
    </r>
  </si>
  <si>
    <r>
      <rPr>
        <sz val="11"/>
        <rFont val="Arial"/>
        <family val="2"/>
      </rPr>
      <t>Ressources extérieures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</si>
  <si>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</si>
  <si>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</si>
  <si>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</si>
  <si>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</si>
  <si>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</si>
  <si>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 l’EURO</t>
    </r>
  </si>
  <si>
    <t xml:space="preserve">Insérer le nombre de femmes enceintes en multipliant la population par le pourcentage de femmes enceintes </t>
  </si>
  <si>
    <t>Multiplier la couverture des soins prénatals par le nombre de femmes enceintes vivant dans des zones touchées par le paludisme</t>
  </si>
  <si>
    <t xml:space="preserve">Insérer le nombre de nourrissons en multipliant la population par le pourcentage de nourrissons </t>
  </si>
  <si>
    <t>Multiplier la couverture du PEV par le nombre de nourrissons vivant dans des zones impaludées</t>
  </si>
  <si>
    <t>Indiquer le nombre de MII qui devraient être distribuées par le biais de dispositifs continus, préciser les canaux de distribution et indiquer qui est ciblé</t>
  </si>
  <si>
    <t xml:space="preserve">Soustraire le nombre de moustiquaires financées du nombre de moustiquaires nécessaires </t>
  </si>
  <si>
    <r>
      <t xml:space="preserve">Veuillez noter si a) l'écart porte sur le coût total des MII, </t>
    </r>
    <r>
      <rPr>
        <b/>
        <sz val="11"/>
        <color theme="1"/>
        <rFont val="Arial"/>
        <family val="2"/>
      </rPr>
      <t>OU</t>
    </r>
    <r>
      <rPr>
        <sz val="11"/>
        <color theme="1"/>
        <rFont val="Arial"/>
        <family val="2"/>
      </rPr>
      <t xml:space="preserve"> 
b) l'écart </t>
    </r>
    <r>
      <rPr>
        <i/>
        <sz val="11"/>
        <color theme="1"/>
        <rFont val="Arial"/>
        <family val="2"/>
      </rPr>
      <t>est destiné à couvrir l'augmentation du prix d'une MII à base de pyréthrinoïde uniquement.</t>
    </r>
  </si>
  <si>
    <t>Comprend les coûts de personnel et le matériel pour les mobilisateurs communautaires</t>
  </si>
  <si>
    <t>Comprend la surveillance entomologique et de la sensibilité des vecteurs, la gestion et l'établissement de rapports sur les données de cartographie et de pulvérisation</t>
  </si>
  <si>
    <t>Demande à financer par le biais d'une proposition de financement du FM</t>
  </si>
  <si>
    <t>Couverture des TDR du secteur public financés par des ressources nationales, des ressources extérieures et l'allocation du FM</t>
  </si>
  <si>
    <t>ANALYSE DES ÉCARTS ET HYPOTHÈSES POUR LA GESTION DE PROGRAMME 
ET LE RENFORCEMENT INSTITUTIONNEL</t>
  </si>
  <si>
    <t>Dernière version mise à jour le 29 juillet 2022</t>
  </si>
  <si>
    <t>Tableau 1 des écarts des programmes d'ASC - Couverture des coûts de rémunération</t>
  </si>
  <si>
    <t>Indicateur de couverture sélectionné</t>
  </si>
  <si>
    <t>Pourcentage d'ASC devant être rémunérés</t>
  </si>
  <si>
    <t>Couverture nationale actuelle</t>
  </si>
  <si>
    <t>Insérer les derniers résultats</t>
  </si>
  <si>
    <t>Année</t>
  </si>
  <si>
    <t>Source de données</t>
  </si>
  <si>
    <t>Commentaires</t>
  </si>
  <si>
    <t>Année 1</t>
  </si>
  <si>
    <t>Année 2</t>
  </si>
  <si>
    <t>Année 3</t>
  </si>
  <si>
    <t>Commentaires / Hypothèses</t>
  </si>
  <si>
    <t>Insérer l'année</t>
  </si>
  <si>
    <t>Estimation actuelle des besoins actuels du pays</t>
  </si>
  <si>
    <t>A. Estimation du nombre total d'ASC nécessaires par année</t>
  </si>
  <si>
    <t>B. Cibles nationales pour le nombre d'ASC nécessaires selon le PSN ou nombre convenu</t>
  </si>
  <si>
    <t>%</t>
  </si>
  <si>
    <t>Cible nationale déjà couverte</t>
  </si>
  <si>
    <t>C1. Nombre d'ASC à rémunérer avec des ressources nationales</t>
  </si>
  <si>
    <t>C2. Nombre d'ASC à rémunérer avec des ressources extérieures hors Fonds mondial</t>
  </si>
  <si>
    <t>C. Nombre d'ASC à rémunérer avec des ressources nationales + des ressources extérieures hors Fonds mondial</t>
  </si>
  <si>
    <t>Écart programmatique</t>
  </si>
  <si>
    <t>D. Écart annuel attendu pour atteindre la cible : B - C</t>
  </si>
  <si>
    <t>Cible nationale devant être couverte avec le montant alloué</t>
  </si>
  <si>
    <t>Nombre d'ASC devant être rémunérés avec le montant alloué</t>
  </si>
  <si>
    <t>F. Nombre d'ASC à rémunérer avec toutes les ressources : C+E</t>
  </si>
  <si>
    <t>G. Écart restant par rapport à la cible nationale : B - F</t>
  </si>
  <si>
    <t>Lisez attentivement les instructions de l'onglet « Instructions » avant de remplir le tableau d'analyse des écarts programmatiques. 
Les instructions ont été adaptées à chaque module/intervention spécifique.</t>
  </si>
  <si>
    <t>Estimation actuelle des 
besoins actuels du pays</t>
  </si>
  <si>
    <t>Cible nationale devant être couverte 
avec le montant alloué</t>
  </si>
  <si>
    <t>Pourcentage d'ASC devant recevoir une formation initiale basée sur les compétences et une certification</t>
  </si>
  <si>
    <t>Tableau 2 des écarts des programmes d'ASC - 
Couverture des coûts de la formation initiale axée sur les compétences et de la certification</t>
  </si>
  <si>
    <t>C1. Nombre d'ASC devant recevoir une formation initiale axée sur les compétences et une certification par le biais des ressources nationales</t>
  </si>
  <si>
    <t>C2. Nombre d'ASC devant recevoir une formation initiale axée sur les compétences et une certification par le biais des ressources extérieures, hors Fonds mondial</t>
  </si>
  <si>
    <t>C. Nombre d'ASC devant recevoir une formation initiale axée sur les compétences et une certification par le biais des ressources nationales + des ressources extérieures hors Fonds mondial</t>
  </si>
  <si>
    <t>E. Nombre d'ASC devant recevoir une formation initiale axée sur les compétences et une certification par le biais du montant alloué</t>
  </si>
  <si>
    <t>F. Nombre d'ASC devant recevoir une formation initiale axée sur les compétences et une certification par le biais de toutes les sources : C+E</t>
  </si>
  <si>
    <t>Pourcentage d'ASC devant recevoir une formation continue axée sur les compétences</t>
  </si>
  <si>
    <t>C1. Nombre d'ASC devant recevoir une formation continue axée sur les compétences par le biais des ressources nationales</t>
  </si>
  <si>
    <t>C2. Nombre d'ASC devant recevoir une formation continue axée sur les compétences par le biais des ressources extérieures hors Fonds mondial</t>
  </si>
  <si>
    <t>C. Nombre d'ASC devant recevoir une formation continue axée sur les compétences par le biais des ressources nationales + des ressources extérieures hors Fonds mondial</t>
  </si>
  <si>
    <t>E. Nombre d'ASC devant recevoir une formation continue axée sur les compétences par le biais des ressources nationales</t>
  </si>
  <si>
    <t>F. Nombre d'ASC devant recevoir une formation continue axée sur les compétences par le biais de toutes les sources : C+E</t>
  </si>
  <si>
    <t>Tableau 3 des écarts des programmes d'ASC - 
Couverture des coûts de la formation continue axée sur les compétences</t>
  </si>
  <si>
    <t>Pourcentage d'ASC devant recevoir une supervision de soutien intégrée</t>
  </si>
  <si>
    <t>C1. Nombre d'ASC devant recevoir une supervision de soutien intégrée par le biais des ressources nationales</t>
  </si>
  <si>
    <t>C2. Nombre d'ASC devant recevoir une supervision intégrée de soutien par le biais des ressources extérieures hors Fonds mondial</t>
  </si>
  <si>
    <t>C. Nombre d'ASC devant recevoir une supervision intégrée de soutien par le biais des ressources nationales + des ressources extérieures hors Fonds mondial</t>
  </si>
  <si>
    <t>E. Nombre d'ASC devant recevoir une supervision de soutien intégrée par le biais du montant alloué</t>
  </si>
  <si>
    <t>F. Nombre d'ASC devant recevoir une supervision de soutien intégrée par le biais de l’ensemble des ressources : C+E</t>
  </si>
  <si>
    <t>Tableau 4 des écarts des programmes d'ASC - 
Couverture des coûts de supervision</t>
  </si>
  <si>
    <t>Pourcentage d'ASC devant être équipés</t>
  </si>
  <si>
    <t>C1. Pourcentage d'ASC devant être équipés par le biais des ressources nationales</t>
  </si>
  <si>
    <t>C2. Pourcentage d'ASC devant être équipés par le biais des ressources extérieures hors Fonds mondial</t>
  </si>
  <si>
    <t>C. Nombre d'ASC devant être équipés par le biais des ressources nationales + des ressources extérieures hors Fonds mondial</t>
  </si>
  <si>
    <t>E. Nombre d'ASC devant être équipés par le biais du montant alloué</t>
  </si>
  <si>
    <t>F. Nombre d'ASC devant être équipés par le biais de l’ensemble des ressources : C+E</t>
  </si>
  <si>
    <t>Tableau 5 des écarts des programmes d'ASC - 
Couverture des coûts des équipements</t>
  </si>
  <si>
    <t>Pourcentage d'ASC devant être protégés avec des EPI</t>
  </si>
  <si>
    <t>C1. Nombre d'ASC devant être protégés avec des EPI par le biais des ressources nationales</t>
  </si>
  <si>
    <t>C2. Nombre d'ASC devant être protégés avec des EPI par le biais des ressources extérieures, hors Fonds mondial</t>
  </si>
  <si>
    <t>C. Nombre d'ASC dont le coût des EPI devrait être couvert par des ressources nationales + des ressources extérieures, hors Fonds mondial</t>
  </si>
  <si>
    <t>E. Nombre d'ASC devant être protégés avec des EPI par le biais du montant alloué</t>
  </si>
  <si>
    <t>F. Nombre d'ASC devant être protégés avec des EPI par le biais de l’ensemble des ressources : C+E</t>
  </si>
  <si>
    <t>Tableau 6 des écarts des programmes d'ASC - 
Couverture des coûts des EPI</t>
  </si>
  <si>
    <t>Pourcentage des ASC devant recevoir des produits de base (par ex., préservatifs, lubrifiant, dans le cadre de l'ensemble de services des ASC)</t>
  </si>
  <si>
    <t>C1. Nombre d'ASC devant recevoir des produits de base par le biais des ressources nationales</t>
  </si>
  <si>
    <t>C2. Nombre d'ASC devant recevoir des produits de base par le biais des ressources extérieures, hors Fonds mondial</t>
  </si>
  <si>
    <t>C. Nombre d'ASC devant recevoir des produits de base par le biais des ressources nationales + des ressources extérieures, hors Fonds mondial</t>
  </si>
  <si>
    <t>E. Nombre d'ASC devant recevoir des produits de base par le biais du montant alloué</t>
  </si>
  <si>
    <t>F. Nombre d'ASC devant recevoir des produits de base par le biais de l’ensemble des ressources : C+E</t>
  </si>
  <si>
    <t>Tableau 7 des écarts des programmes d'ASC - 
Couverture des coûts des produits de base</t>
  </si>
  <si>
    <t>Pourcentage d'ASC devant bénéficier d’un soutien pour l'orientation/la réorientation</t>
  </si>
  <si>
    <t>C1. Nombre d'ASC devant bénéficier d’un soutien pour l'orientation/la réorientation par le biais des ressources nationales</t>
  </si>
  <si>
    <t>C2. Nombre d'ASC devant bénéficier d’un soutien pour l'orientation/la réorientation par le biais des ressources extérieures, hors Fonds mondial</t>
  </si>
  <si>
    <t>C. Nombre d'ASC devant bénéficier d’un soutien pour l'orientation/la réorientation par le biais des ressources nationales + des ressources extérieures, hors Fonds mondial</t>
  </si>
  <si>
    <t>E. Nombre d'ASC devant bénéficier d’un soutien pour l'orientation/la réorientation par le biais du montant alloué</t>
  </si>
  <si>
    <t>F. Nombre d'ASC devant bénéficier d’un soutien pour l'orientation/la réorientation par le biais de l’ensemble des ressources : C+E</t>
  </si>
  <si>
    <t xml:space="preserve">Tableau 8 des écarts des programmes d'ASC - 
Couverture des coûts de l'orientation/réorientation </t>
  </si>
  <si>
    <t>Estimation actuelle des besoins 
actuels du pays</t>
  </si>
  <si>
    <t>Pourcentage d'ASC devant bénéficier d'un système d'information de gestion de la santé, de surveillance et de S&amp;E</t>
  </si>
  <si>
    <t>C1. Nombre d'ASC devant bénéficier d'un système d'information de gestion de la santé, de surveillance et de S&amp;E par le biais des ressources nationales</t>
  </si>
  <si>
    <t>C2. Nombre d'ASC devant bénéficier d'un système d'information de gestion de la santé, de surveillance et de S&amp;E par le biais des ressources extérieures, hors Fonds mondial</t>
  </si>
  <si>
    <t>C. Nombre d'ASC devant bénéficier d'un système d'information de gestion de la santé, de surveillance et de S&amp;E par le biais des ressources nationales + des ressources extérieures, hors Fonds mondial</t>
  </si>
  <si>
    <t>E. Nombre d'ASC devant bénéficier d'un système d'information de gestion de la santé, de surveillance et de S&amp;E par le biais du montant alloué</t>
  </si>
  <si>
    <t>F. Nombre d'ASC devant bénéficier d'un système d'information de gestion de la santé, de surveillance et de S&amp;E par le biais de l’ensemble des ressources : C+E</t>
  </si>
  <si>
    <t>Tableau 9 des écarts des programmes d'ASC - 
Couverture des coûts du système d'information sur la gestion de la santé, de la surveillance et du S&amp;E</t>
  </si>
  <si>
    <t>Estimation actuelle des besoins actuels 
du pays</t>
  </si>
  <si>
    <t>Total requis E1= E+(E x % stock tampon)</t>
  </si>
  <si>
    <t>Total requis F1= F+(F x % stock tampon)</t>
  </si>
  <si>
    <t>Total requis G1= F+(G x % stock tampon)</t>
  </si>
  <si>
    <t>Distribution continue de MII nécessaires pour la distribution dans les écoles (C)</t>
  </si>
  <si>
    <t>Hypothèse A – Calculer le nombre de domiciles devant faire l'objet d'une pulvérisation dans les zones ciblées</t>
  </si>
  <si>
    <t>Population ciblée pour la PID</t>
  </si>
  <si>
    <t>Demande hiérarchisée de financement au-delà de la somme allouée (PAAR)</t>
  </si>
  <si>
    <t>Analyse des écarts des programmes de PID</t>
  </si>
  <si>
    <t xml:space="preserve">ANALYSE DES ÉCARTS ET HYPOTHÈSES POUR LE PLAIDOYER, LE CSC &amp; L'IEC </t>
  </si>
  <si>
    <t>Groupes techniques (associations médicales, médias, etc.)</t>
  </si>
  <si>
    <t>Rencontre de sensibilisation de masse (AMD)</t>
  </si>
  <si>
    <t>Création des groupes de plaidoyer de district</t>
  </si>
  <si>
    <t>Proportion d'enfants âgés de 2 à 59 mois présentant des signes suspects de pneumonie (respiration rapide) et ayant reçu un traitement antibiotique de première intention dans la communauté</t>
  </si>
  <si>
    <t>Nombre total de TDR du secteur privé financés par l'allocation du FM</t>
  </si>
  <si>
    <t>Couverture des TDR du ecteur privé financés par des ressources nationales, des ressources extérieures et l'allocation du FM</t>
  </si>
  <si>
    <t>Couverture des diagnostics par microscopie du ecteur privé financés par des ressources nationales, des ressources extérieures et l'allocation du FM</t>
  </si>
  <si>
    <t>Nombre total de CTA nécessaires</t>
  </si>
  <si>
    <t>Indiquer le nombre total de CTA nécessaires aux établissements de santé du secteur public (par exemple, les établissements du secteur public représentent 65 % de la prise en charge des cas, multiplier par conséquent le nombre total de cas de paludisme de la ligne 10 (A) par 0,65).</t>
  </si>
  <si>
    <t>Indiquer le nombre total de CTA nécessaires à l'iCCM (par exemple, l'iCCM représente 5 à 15 % de la prise en charge des cas, multiplier par conséquent le nombre total de cas de paludisme de la ligne 10 (A) par 0,05 in 2024, et par 0,15 en 2025 et 2026</t>
  </si>
  <si>
    <t>Indiquer le nombre total de CTA nécessaires au secteur privé (par exemple, le secteur privé représente 30 % de la prise en charge des cas, multiplier par conséquent le nombre total de cas de paludisme de la ligne 10 (A) par 0,3 en 2023 et 2024, et par 0,2 % les années suivantes</t>
  </si>
  <si>
    <t>Ajouter le nombre total de CTA dans les établissements de santé publics, au niveau communautaire et dans le secteur privé.</t>
  </si>
  <si>
    <t>Établissements de santé du secteur public – Nombre total de CTA requis E1</t>
  </si>
  <si>
    <t>Nombre total de CTA nécessaires pour le secteur privé G1</t>
  </si>
  <si>
    <t>Nombre total de CTA financées par des ressources nationales H1</t>
  </si>
  <si>
    <t>Indiquer le nombre de CTA financées par des ressources nationales</t>
  </si>
  <si>
    <t>Nombre total de CTA financées par des ressources extérieures H2</t>
  </si>
  <si>
    <t>Indiquer le nombre de CTA financées par les partenaires extérieurs (indiquer quel partenaire)</t>
  </si>
  <si>
    <t>Insérer le nombre de CTA à financer avec l'allocation</t>
  </si>
  <si>
    <t>Insérer le nombre de CTA à mettre dans la PAAR</t>
  </si>
  <si>
    <t>Nombre total de CTA financées par des ressources nationales J1</t>
  </si>
  <si>
    <t>Nombre total de CTA financées par des ressources extérieures J2</t>
  </si>
  <si>
    <t>Nombre total de CTA financées par des ressources nationales k1</t>
  </si>
  <si>
    <t>Nombre total de CTA financées par des ressources extérieures k2</t>
  </si>
  <si>
    <t>Type de CTA</t>
  </si>
  <si>
    <t>B1. Cibles nationales (à partir du Plan stratégique national) en nombre de CTA 1</t>
  </si>
  <si>
    <t>B2. Cibles nationales (à partir du Plan stratégique national) en nombre de CTA 2</t>
  </si>
  <si>
    <t>B3. Cibles nationales (à partir du Plan stratégique national) en nombre de CTA 3</t>
  </si>
  <si>
    <t>Total des CTA nécessaires D1</t>
  </si>
  <si>
    <t>Total des CTA nécessaires pour la gestion des cas communautaire F1</t>
  </si>
  <si>
    <t>Veuillez ajouter le nom de Le CTA 1</t>
  </si>
  <si>
    <t>Veuillez ajouter le nom de Le CTA 2</t>
  </si>
  <si>
    <t>Veuillez ajouter le nom de Le CTA 3</t>
  </si>
  <si>
    <t>Analyse des écarts des programmes CTA</t>
  </si>
  <si>
    <t xml:space="preserve">Total de CTA nécessaires en incluant le stock tampon = CTA du secteur public + CTA communautaires + CTA du secteur privé </t>
  </si>
  <si>
    <t>Population dans les zones impaludées</t>
  </si>
  <si>
    <t>Population dans les zones non impaludées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</si>
</sst>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0.00;\-&quot;£&quot;#,##0.00"/>
    <numFmt numFmtId="165" formatCode="_-* #,##0.00_-;\-* #,##0.00_-;_-* &quot;-&quot;??_-;_-@_-"/>
    <numFmt numFmtId="166" formatCode="_(&quot;$&quot;* #,##0.00_);_(&quot;$&quot;* \(#,##0.00\);_(&quot;$&quot;* &quot;-&quot;??_);_(@_)"/>
    <numFmt numFmtId="167" formatCode="_-* #,##0_-;\-* #,##0_-;_-* &quot;-&quot;??_-;_-@_-"/>
    <numFmt numFmtId="168" formatCode="0.0"/>
    <numFmt numFmtId="169" formatCode="#,##0.0"/>
    <numFmt numFmtId="170" formatCode="_(* #,##0_);_(* \(#,##0\);_(* &quot;-&quot;??_);_(@_)"/>
    <numFmt numFmtId="171" formatCode="&quot;$&quot;#,##0"/>
    <numFmt numFmtId="172" formatCode="_-* #,##0.00_-;\-* #,##0.00_-;_-* \-??_-;_-@_-"/>
    <numFmt numFmtId="173" formatCode="#,##0_ ;\-#,##0\ "/>
  </numFmts>
  <fonts count="91" x14ac:knownFonts="1">
    <font>
      <sz val="11"/>
      <color theme="1"/>
      <name val="Calibri"/>
      <family val="2"/>
      <scheme val="minor"/>
    </font>
    <font>
      <sz val="11"/>
      <color theme="1"/>
      <name val="Calibri"/>
      <family val="2"/>
      <scheme val="minor"/>
    </font>
    <font>
      <b/>
      <sz val="10"/>
      <name val="Arial"/>
      <family val="2"/>
    </font>
    <font>
      <sz val="11"/>
      <name val="Calibri"/>
      <family val="2"/>
      <scheme val="minor"/>
    </font>
    <font>
      <b/>
      <sz val="10"/>
      <name val="Calibri"/>
      <family val="2"/>
    </font>
    <font>
      <sz val="10"/>
      <name val="Calibri"/>
      <family val="2"/>
    </font>
    <font>
      <sz val="10"/>
      <name val="Arial"/>
      <family val="2"/>
    </font>
    <font>
      <b/>
      <sz val="11"/>
      <name val="Calibri"/>
      <family val="2"/>
      <scheme val="minor"/>
    </font>
    <font>
      <sz val="8"/>
      <name val="Arial"/>
      <family val="2"/>
    </font>
    <font>
      <b/>
      <sz val="10"/>
      <color indexed="60"/>
      <name val="Calibri"/>
      <family val="2"/>
    </font>
    <font>
      <sz val="8"/>
      <color indexed="10"/>
      <name val="Arial"/>
      <family val="2"/>
    </font>
    <font>
      <sz val="10"/>
      <name val="Verdana"/>
      <family val="2"/>
    </font>
    <font>
      <sz val="11"/>
      <color indexed="8"/>
      <name val="Calibri"/>
      <family val="2"/>
    </font>
    <font>
      <b/>
      <sz val="10"/>
      <color indexed="8"/>
      <name val="Calibri"/>
      <family val="2"/>
    </font>
    <font>
      <sz val="10"/>
      <color indexed="8"/>
      <name val="Calibri"/>
      <family val="2"/>
    </font>
    <font>
      <b/>
      <sz val="10"/>
      <color rgb="FF000000"/>
      <name val="Arial"/>
      <family val="2"/>
    </font>
    <font>
      <b/>
      <sz val="11"/>
      <color theme="1"/>
      <name val="Arial"/>
      <family val="2"/>
    </font>
    <font>
      <sz val="10"/>
      <color theme="1"/>
      <name val="Arial"/>
      <family val="2"/>
    </font>
    <font>
      <b/>
      <sz val="10"/>
      <color theme="1"/>
      <name val="Arial"/>
      <family val="2"/>
    </font>
    <font>
      <sz val="9"/>
      <color theme="1"/>
      <name val="Arial"/>
      <family val="2"/>
    </font>
    <font>
      <i/>
      <sz val="9"/>
      <color theme="1"/>
      <name val="Arial"/>
      <family val="2"/>
    </font>
    <font>
      <sz val="10"/>
      <name val="Arial"/>
      <family val="2"/>
    </font>
    <font>
      <b/>
      <sz val="12"/>
      <name val="Arial"/>
      <family val="2"/>
    </font>
    <font>
      <sz val="10"/>
      <color rgb="FF000000"/>
      <name val="Arial"/>
      <family val="2"/>
    </font>
    <font>
      <sz val="11"/>
      <color theme="1"/>
      <name val="Arial"/>
      <family val="2"/>
    </font>
    <font>
      <sz val="10"/>
      <color theme="1"/>
      <name val="Times New Roman"/>
      <family val="1"/>
    </font>
    <font>
      <b/>
      <sz val="12"/>
      <color theme="1"/>
      <name val="Arial"/>
      <family val="2"/>
    </font>
    <font>
      <b/>
      <sz val="12"/>
      <color indexed="8"/>
      <name val="Calibri"/>
      <family val="2"/>
    </font>
    <font>
      <b/>
      <sz val="10"/>
      <color rgb="FF000000"/>
      <name val="Calibri"/>
      <family val="2"/>
    </font>
    <font>
      <sz val="10"/>
      <color rgb="FF000000"/>
      <name val="Calibri"/>
      <family val="2"/>
    </font>
    <font>
      <b/>
      <sz val="20"/>
      <name val="Calibri"/>
      <family val="2"/>
    </font>
    <font>
      <b/>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rgb="FFFF0000"/>
      <name val="Verdana"/>
      <family val="2"/>
    </font>
    <font>
      <b/>
      <sz val="14"/>
      <color theme="3"/>
      <name val="Calibri"/>
      <family val="2"/>
    </font>
    <font>
      <sz val="10"/>
      <color theme="1"/>
      <name val="Calibri"/>
      <family val="2"/>
    </font>
    <font>
      <b/>
      <sz val="14"/>
      <color theme="1"/>
      <name val="Calibri"/>
      <family val="2"/>
    </font>
    <font>
      <sz val="8"/>
      <color theme="1"/>
      <name val="Arial"/>
      <family val="2"/>
    </font>
    <font>
      <b/>
      <sz val="10"/>
      <color theme="1"/>
      <name val="Calibri"/>
      <family val="2"/>
    </font>
    <font>
      <sz val="11"/>
      <name val="Arial"/>
      <family val="2"/>
    </font>
    <font>
      <b/>
      <sz val="14"/>
      <color theme="3"/>
      <name val="Arial"/>
      <family val="2"/>
    </font>
    <font>
      <sz val="11"/>
      <color rgb="FF000000"/>
      <name val="Arial"/>
      <family val="2"/>
    </font>
    <font>
      <sz val="11"/>
      <color indexed="8"/>
      <name val="Arial"/>
      <family val="2"/>
    </font>
    <font>
      <b/>
      <sz val="11"/>
      <name val="Arial"/>
      <family val="2"/>
    </font>
    <font>
      <b/>
      <sz val="10"/>
      <color theme="3"/>
      <name val="Calibri"/>
      <family val="2"/>
    </font>
    <font>
      <b/>
      <sz val="11"/>
      <color rgb="FFFF0000"/>
      <name val="Arial"/>
      <family val="2"/>
    </font>
    <font>
      <i/>
      <sz val="11"/>
      <color theme="1"/>
      <name val="Arial"/>
      <family val="2"/>
    </font>
    <font>
      <b/>
      <sz val="11"/>
      <color rgb="FF000000"/>
      <name val="Arial"/>
      <family val="2"/>
    </font>
    <font>
      <b/>
      <sz val="11"/>
      <color rgb="FFFFFFFF"/>
      <name val="Arial"/>
      <family val="2"/>
    </font>
    <font>
      <sz val="10"/>
      <color theme="1"/>
      <name val="Verdana"/>
      <family val="2"/>
    </font>
    <font>
      <sz val="11"/>
      <color rgb="FF00B050"/>
      <name val="Arial"/>
      <family val="2"/>
    </font>
    <font>
      <sz val="11"/>
      <color rgb="FF00B050"/>
      <name val="Calibri"/>
      <family val="2"/>
      <scheme val="minor"/>
    </font>
    <font>
      <b/>
      <sz val="10"/>
      <color rgb="FF00B050"/>
      <name val="Calibri"/>
      <family val="2"/>
    </font>
    <font>
      <b/>
      <sz val="11"/>
      <color rgb="FF00B050"/>
      <name val="Arial"/>
      <family val="2"/>
    </font>
    <font>
      <b/>
      <sz val="11"/>
      <color rgb="FF00B050"/>
      <name val="Calibri"/>
      <family val="2"/>
      <scheme val="minor"/>
    </font>
    <font>
      <b/>
      <sz val="12"/>
      <color rgb="FF00B050"/>
      <name val="Calibri"/>
      <family val="2"/>
    </font>
    <font>
      <b/>
      <i/>
      <sz val="10"/>
      <name val="Calibri"/>
      <family val="2"/>
    </font>
    <font>
      <b/>
      <sz val="10"/>
      <color rgb="FF00B050"/>
      <name val="Arial"/>
      <family val="2"/>
    </font>
    <font>
      <sz val="11"/>
      <color rgb="FFFF0000"/>
      <name val="Calibri"/>
      <family val="2"/>
      <scheme val="minor"/>
    </font>
    <font>
      <sz val="11"/>
      <color rgb="FFFF0000"/>
      <name val="Arial"/>
      <family val="2"/>
    </font>
    <font>
      <u/>
      <sz val="11"/>
      <color theme="10"/>
      <name val="Calibri"/>
      <family val="2"/>
      <scheme val="minor"/>
    </font>
    <font>
      <b/>
      <u/>
      <sz val="11"/>
      <name val="Arial"/>
      <family val="2"/>
    </font>
    <font>
      <sz val="11"/>
      <color theme="1"/>
      <name val="Georgia"/>
      <family val="1"/>
    </font>
    <font>
      <b/>
      <i/>
      <sz val="12"/>
      <color rgb="FFFF0000"/>
      <name val="Arial"/>
      <family val="2"/>
    </font>
    <font>
      <b/>
      <sz val="18"/>
      <color theme="0"/>
      <name val="Arial Black"/>
      <family val="2"/>
    </font>
    <font>
      <b/>
      <sz val="11"/>
      <color theme="0"/>
      <name val="Arial"/>
      <family val="2"/>
    </font>
    <font>
      <b/>
      <sz val="11"/>
      <name val="Georgia"/>
      <family val="1"/>
    </font>
    <font>
      <sz val="11"/>
      <name val="Georgia"/>
      <family val="1"/>
    </font>
    <font>
      <sz val="18"/>
      <color theme="0"/>
      <name val="Georgia"/>
      <family val="1"/>
    </font>
    <font>
      <b/>
      <sz val="11"/>
      <color theme="1"/>
      <name val="Georgia"/>
      <family val="1"/>
    </font>
    <font>
      <i/>
      <sz val="11"/>
      <name val="Arial"/>
      <family val="2"/>
    </font>
    <font>
      <u/>
      <sz val="10"/>
      <name val="Arial"/>
      <family val="2"/>
    </font>
    <font>
      <sz val="12"/>
      <color rgb="FFFF0000"/>
      <name val="Arial"/>
      <family val="2"/>
    </font>
    <font>
      <u/>
      <sz val="11"/>
      <color theme="1"/>
      <name val="Arial"/>
      <family val="2"/>
    </font>
    <font>
      <b/>
      <sz val="18"/>
      <color rgb="FFFFFFFF"/>
      <name val="Arial Black"/>
      <family val="2"/>
    </font>
  </fonts>
  <fills count="53">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indexed="44"/>
        <bgColor indexed="64"/>
      </patternFill>
    </fill>
    <fill>
      <patternFill patternType="solid">
        <fgColor rgb="FF999999"/>
        <bgColor indexed="64"/>
      </patternFill>
    </fill>
    <fill>
      <patternFill patternType="solid">
        <fgColor rgb="FFD9D9D9"/>
        <bgColor indexed="64"/>
      </patternFill>
    </fill>
    <fill>
      <patternFill patternType="solid">
        <fgColor rgb="FFD99795"/>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rgb="FF00B0F0"/>
        <bgColor indexed="64"/>
      </patternFill>
    </fill>
    <fill>
      <patternFill patternType="solid">
        <fgColor theme="1"/>
        <bgColor indexed="64"/>
      </patternFill>
    </fill>
    <fill>
      <patternFill patternType="solid">
        <fgColor rgb="FF8294FB"/>
        <bgColor indexed="64"/>
      </patternFill>
    </fill>
    <fill>
      <patternFill patternType="solid">
        <fgColor rgb="FFA6A6A6"/>
        <bgColor indexed="64"/>
      </patternFill>
    </fill>
    <fill>
      <patternFill patternType="solid">
        <fgColor rgb="FF04198F"/>
        <bgColor indexed="64"/>
      </patternFill>
    </fill>
    <fill>
      <patternFill patternType="solid">
        <fgColor rgb="FF6E6E6E"/>
        <bgColor indexed="64"/>
      </patternFill>
    </fill>
    <fill>
      <patternFill patternType="solid">
        <fgColor rgb="FFFFFFFF"/>
        <bgColor indexed="64"/>
      </patternFill>
    </fill>
    <fill>
      <patternFill patternType="solid">
        <fgColor rgb="FF000000"/>
        <bgColor indexed="64"/>
      </patternFill>
    </fill>
  </fills>
  <borders count="127">
    <border>
      <left/>
      <right/>
      <top/>
      <bottom/>
      <diagonal/>
    </border>
    <border>
      <left/>
      <right style="medium">
        <color auto="1"/>
      </right>
      <top style="medium">
        <color auto="1"/>
      </top>
      <bottom style="medium">
        <color auto="1"/>
      </bottom>
      <diagonal/>
    </border>
    <border>
      <left/>
      <right style="medium">
        <color indexed="8"/>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medium">
        <color indexed="64"/>
      </right>
      <top/>
      <bottom/>
      <diagonal/>
    </border>
    <border>
      <left style="dashed">
        <color indexed="64"/>
      </left>
      <right style="dashed">
        <color indexed="64"/>
      </right>
      <top style="dashed">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dashed">
        <color indexed="64"/>
      </left>
      <right/>
      <top style="dashed">
        <color indexed="64"/>
      </top>
      <bottom style="dashed">
        <color indexed="64"/>
      </bottom>
      <diagonal/>
    </border>
    <border>
      <left/>
      <right/>
      <top style="thin">
        <color auto="1"/>
      </top>
      <bottom style="thin">
        <color auto="1"/>
      </bottom>
      <diagonal/>
    </border>
    <border>
      <left style="dashed">
        <color indexed="64"/>
      </left>
      <right style="dashed">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indexed="64"/>
      </bottom>
      <diagonal/>
    </border>
    <border>
      <left/>
      <right/>
      <top/>
      <bottom style="medium">
        <color indexed="49"/>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indexed="64"/>
      </top>
      <bottom style="thin">
        <color auto="1"/>
      </bottom>
      <diagonal/>
    </border>
    <border>
      <left/>
      <right style="thin">
        <color auto="1"/>
      </right>
      <top style="thin">
        <color auto="1"/>
      </top>
      <bottom style="thin">
        <color auto="1"/>
      </bottom>
      <diagonal/>
    </border>
    <border>
      <left style="dashed">
        <color indexed="64"/>
      </left>
      <right/>
      <top style="thin">
        <color indexed="64"/>
      </top>
      <bottom/>
      <diagonal/>
    </border>
    <border>
      <left style="thin">
        <color auto="1"/>
      </left>
      <right/>
      <top style="thin">
        <color auto="1"/>
      </top>
      <bottom style="thin">
        <color auto="1"/>
      </bottom>
      <diagonal/>
    </border>
    <border>
      <left style="dashed">
        <color indexed="64"/>
      </left>
      <right/>
      <top/>
      <bottom style="dashed">
        <color indexed="64"/>
      </bottom>
      <diagonal/>
    </border>
    <border>
      <left/>
      <right style="dashed">
        <color indexed="64"/>
      </right>
      <top/>
      <bottom/>
      <diagonal/>
    </border>
    <border>
      <left/>
      <right/>
      <top style="thin">
        <color auto="1"/>
      </top>
      <bottom style="thin">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ashed">
        <color indexed="64"/>
      </left>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rgb="FF000000"/>
      </top>
      <bottom/>
      <diagonal/>
    </border>
    <border>
      <left/>
      <right style="thin">
        <color auto="1"/>
      </right>
      <top/>
      <bottom/>
      <diagonal/>
    </border>
    <border>
      <left/>
      <right style="thin">
        <color auto="1"/>
      </right>
      <top style="medium">
        <color auto="1"/>
      </top>
      <bottom/>
      <diagonal/>
    </border>
  </borders>
  <cellStyleXfs count="301">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165" fontId="12" fillId="0" borderId="0" applyFont="0" applyFill="0" applyBorder="0" applyAlignment="0" applyProtection="0"/>
    <xf numFmtId="0" fontId="6" fillId="0" borderId="0"/>
    <xf numFmtId="0" fontId="21" fillId="0" borderId="0"/>
    <xf numFmtId="166" fontId="1"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0" borderId="32" applyNumberFormat="0" applyAlignment="0" applyProtection="0"/>
    <xf numFmtId="0" fontId="34" fillId="10" borderId="32" applyNumberFormat="0" applyAlignment="0" applyProtection="0"/>
    <xf numFmtId="0" fontId="34" fillId="10" borderId="32" applyNumberFormat="0" applyAlignment="0" applyProtection="0"/>
    <xf numFmtId="0" fontId="34" fillId="10" borderId="32" applyNumberFormat="0" applyAlignment="0" applyProtection="0"/>
    <xf numFmtId="0" fontId="35" fillId="24" borderId="33" applyNumberFormat="0" applyAlignment="0" applyProtection="0"/>
    <xf numFmtId="0" fontId="35" fillId="24" borderId="33" applyNumberFormat="0" applyAlignment="0" applyProtection="0"/>
    <xf numFmtId="0" fontId="35" fillId="24" borderId="33" applyNumberFormat="0" applyAlignment="0" applyProtection="0"/>
    <xf numFmtId="0" fontId="35" fillId="24" borderId="33" applyNumberFormat="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9" fillId="0" borderId="35" applyNumberFormat="0" applyFill="0" applyAlignment="0" applyProtection="0"/>
    <xf numFmtId="0" fontId="39" fillId="0" borderId="35" applyNumberFormat="0" applyFill="0" applyAlignment="0" applyProtection="0"/>
    <xf numFmtId="0" fontId="39" fillId="0" borderId="35" applyNumberFormat="0" applyFill="0" applyAlignment="0" applyProtection="0"/>
    <xf numFmtId="0" fontId="39" fillId="0" borderId="35"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3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11" borderId="32" applyNumberFormat="0" applyAlignment="0" applyProtection="0"/>
    <xf numFmtId="0" fontId="42" fillId="11" borderId="32" applyNumberFormat="0" applyAlignment="0" applyProtection="0"/>
    <xf numFmtId="0" fontId="42" fillId="11" borderId="32" applyNumberFormat="0" applyAlignment="0" applyProtection="0"/>
    <xf numFmtId="0" fontId="42" fillId="11" borderId="32" applyNumberFormat="0" applyAlignment="0" applyProtection="0"/>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0" fontId="43" fillId="0" borderId="37" applyNumberFormat="0" applyFill="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45" fillId="10" borderId="39" applyNumberFormat="0" applyAlignment="0" applyProtection="0"/>
    <xf numFmtId="0" fontId="45" fillId="10" borderId="39" applyNumberFormat="0" applyAlignment="0" applyProtection="0"/>
    <xf numFmtId="0" fontId="45" fillId="10" borderId="39" applyNumberFormat="0" applyAlignment="0" applyProtection="0"/>
    <xf numFmtId="0" fontId="45" fillId="10" borderId="39"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7" fillId="0" borderId="40"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40" fillId="0" borderId="62" applyNumberFormat="0" applyFill="0" applyAlignment="0" applyProtection="0"/>
    <xf numFmtId="0" fontId="76" fillId="0" borderId="0" applyNumberFormat="0" applyFill="0" applyBorder="0" applyAlignment="0" applyProtection="0"/>
    <xf numFmtId="165" fontId="12" fillId="0" borderId="0" applyFont="0" applyFill="0" applyBorder="0" applyAlignment="0" applyProtection="0"/>
    <xf numFmtId="0" fontId="34" fillId="10" borderId="102" applyNumberFormat="0" applyAlignment="0" applyProtection="0"/>
    <xf numFmtId="0" fontId="34" fillId="10" borderId="102" applyNumberFormat="0" applyAlignment="0" applyProtection="0"/>
    <xf numFmtId="0" fontId="34" fillId="10" borderId="102" applyNumberFormat="0" applyAlignment="0" applyProtection="0"/>
    <xf numFmtId="0" fontId="34" fillId="10" borderId="102" applyNumberFormat="0" applyAlignment="0" applyProtection="0"/>
    <xf numFmtId="164" fontId="6" fillId="0" borderId="0" applyFill="0" applyBorder="0" applyAlignment="0" applyProtection="0"/>
    <xf numFmtId="0" fontId="40" fillId="0" borderId="103" applyNumberFormat="0" applyFill="0" applyAlignment="0" applyProtection="0"/>
    <xf numFmtId="0" fontId="40" fillId="0" borderId="103" applyNumberFormat="0" applyFill="0" applyAlignment="0" applyProtection="0"/>
    <xf numFmtId="0" fontId="40" fillId="0" borderId="103" applyNumberFormat="0" applyFill="0" applyAlignment="0" applyProtection="0"/>
    <xf numFmtId="0" fontId="40" fillId="0" borderId="103" applyNumberFormat="0" applyFill="0" applyAlignment="0" applyProtection="0"/>
    <xf numFmtId="0" fontId="42" fillId="11" borderId="102" applyNumberFormat="0" applyAlignment="0" applyProtection="0"/>
    <xf numFmtId="0" fontId="42" fillId="11" borderId="102" applyNumberFormat="0" applyAlignment="0" applyProtection="0"/>
    <xf numFmtId="0" fontId="42" fillId="11" borderId="102" applyNumberFormat="0" applyAlignment="0" applyProtection="0"/>
    <xf numFmtId="0" fontId="42" fillId="11" borderId="102" applyNumberFormat="0" applyAlignment="0" applyProtection="0"/>
    <xf numFmtId="0" fontId="6" fillId="12" borderId="104" applyNumberFormat="0" applyFont="0" applyAlignment="0" applyProtection="0"/>
    <xf numFmtId="0" fontId="6" fillId="12" borderId="104" applyNumberFormat="0" applyFont="0" applyAlignment="0" applyProtection="0"/>
    <xf numFmtId="0" fontId="6" fillId="12" borderId="104" applyNumberFormat="0" applyFont="0" applyAlignment="0" applyProtection="0"/>
    <xf numFmtId="0" fontId="6" fillId="12" borderId="104" applyNumberFormat="0" applyFont="0" applyAlignment="0" applyProtection="0"/>
    <xf numFmtId="0" fontId="6" fillId="12" borderId="104" applyNumberFormat="0" applyFont="0" applyAlignment="0" applyProtection="0"/>
    <xf numFmtId="0" fontId="45" fillId="10" borderId="105" applyNumberFormat="0" applyAlignment="0" applyProtection="0"/>
    <xf numFmtId="0" fontId="45" fillId="10" borderId="105" applyNumberFormat="0" applyAlignment="0" applyProtection="0"/>
    <xf numFmtId="0" fontId="45" fillId="10" borderId="105" applyNumberFormat="0" applyAlignment="0" applyProtection="0"/>
    <xf numFmtId="0" fontId="45" fillId="10" borderId="105" applyNumberFormat="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0" fontId="47" fillId="0" borderId="106" applyNumberFormat="0" applyFill="0" applyAlignment="0" applyProtection="0"/>
    <xf numFmtId="165" fontId="1"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40" fillId="0" borderId="103" applyNumberFormat="0" applyFill="0" applyAlignment="0" applyProtection="0"/>
    <xf numFmtId="0" fontId="40" fillId="0" borderId="103" applyNumberFormat="0" applyFill="0" applyAlignment="0" applyProtection="0"/>
    <xf numFmtId="0" fontId="40" fillId="0" borderId="103" applyNumberFormat="0" applyFill="0" applyAlignment="0" applyProtection="0"/>
    <xf numFmtId="0" fontId="40" fillId="0" borderId="103" applyNumberFormat="0" applyFill="0" applyAlignment="0" applyProtection="0"/>
  </cellStyleXfs>
  <cellXfs count="919">
    <xf numFmtId="0" fontId="0" fillId="0" borderId="0" xfId="0"/>
    <xf numFmtId="0" fontId="3" fillId="0" borderId="0" xfId="0" applyFont="1"/>
    <xf numFmtId="0" fontId="3" fillId="0" borderId="0" xfId="0" applyFont="1" applyAlignment="1">
      <alignment horizontal="left"/>
    </xf>
    <xf numFmtId="0" fontId="5" fillId="0" borderId="0" xfId="0" applyFont="1"/>
    <xf numFmtId="0" fontId="8" fillId="0" borderId="0" xfId="0" applyFont="1" applyAlignment="1">
      <alignment wrapText="1"/>
    </xf>
    <xf numFmtId="0" fontId="9" fillId="0" borderId="7" xfId="0" applyFont="1" applyBorder="1"/>
    <xf numFmtId="0" fontId="4" fillId="0" borderId="6" xfId="0" applyFont="1" applyBorder="1"/>
    <xf numFmtId="0" fontId="4" fillId="0" borderId="0" xfId="0" applyFont="1"/>
    <xf numFmtId="3" fontId="3" fillId="0" borderId="0" xfId="0" applyNumberFormat="1" applyFont="1"/>
    <xf numFmtId="0" fontId="17" fillId="0" borderId="14" xfId="0" applyFont="1" applyBorder="1" applyAlignment="1">
      <alignment vertical="center" wrapText="1"/>
    </xf>
    <xf numFmtId="0" fontId="16" fillId="0" borderId="4" xfId="0" applyFont="1" applyBorder="1" applyAlignment="1">
      <alignment vertical="center" wrapText="1"/>
    </xf>
    <xf numFmtId="0" fontId="18" fillId="0" borderId="14" xfId="0" applyFont="1" applyBorder="1" applyAlignment="1">
      <alignment vertical="center" wrapText="1"/>
    </xf>
    <xf numFmtId="0" fontId="19" fillId="0" borderId="0" xfId="0" applyFont="1" applyAlignment="1">
      <alignment vertical="center"/>
    </xf>
    <xf numFmtId="0" fontId="22" fillId="2" borderId="0" xfId="6" applyFont="1" applyFill="1"/>
    <xf numFmtId="0" fontId="21" fillId="0" borderId="0" xfId="6"/>
    <xf numFmtId="0" fontId="17" fillId="6" borderId="12" xfId="0" applyFont="1" applyFill="1" applyBorder="1" applyAlignment="1">
      <alignment vertical="center"/>
    </xf>
    <xf numFmtId="0" fontId="17" fillId="0" borderId="4" xfId="0" applyFont="1" applyBorder="1" applyAlignment="1">
      <alignment horizontal="center" vertical="center"/>
    </xf>
    <xf numFmtId="3" fontId="17" fillId="0" borderId="4" xfId="0" applyNumberFormat="1" applyFont="1" applyBorder="1" applyAlignment="1">
      <alignment horizontal="center" vertical="center"/>
    </xf>
    <xf numFmtId="0" fontId="1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17" fillId="0" borderId="21" xfId="0" applyFont="1" applyBorder="1" applyAlignment="1">
      <alignment vertical="center" wrapText="1"/>
    </xf>
    <xf numFmtId="0" fontId="24" fillId="0" borderId="0" xfId="0" applyFont="1" applyAlignment="1">
      <alignment horizontal="justify" vertical="center"/>
    </xf>
    <xf numFmtId="0" fontId="17" fillId="0" borderId="22" xfId="0" applyFont="1" applyBorder="1" applyAlignment="1">
      <alignment horizontal="center" vertical="center"/>
    </xf>
    <xf numFmtId="0" fontId="17" fillId="0" borderId="12" xfId="0" applyFont="1" applyBorder="1" applyAlignment="1">
      <alignment vertical="center" wrapText="1"/>
    </xf>
    <xf numFmtId="3" fontId="17" fillId="0" borderId="12" xfId="0" applyNumberFormat="1" applyFont="1" applyBorder="1" applyAlignment="1">
      <alignment horizontal="center" vertical="center"/>
    </xf>
    <xf numFmtId="0" fontId="18" fillId="6" borderId="12" xfId="0" applyFont="1" applyFill="1" applyBorder="1" applyAlignment="1">
      <alignment vertical="center" wrapText="1"/>
    </xf>
    <xf numFmtId="0" fontId="23" fillId="0" borderId="14" xfId="0" applyFont="1" applyBorder="1" applyAlignment="1">
      <alignment horizontal="left" vertical="center" wrapText="1" indent="1"/>
    </xf>
    <xf numFmtId="0" fontId="18" fillId="0" borderId="28" xfId="0" applyFont="1" applyBorder="1" applyAlignment="1">
      <alignment vertical="center" wrapText="1"/>
    </xf>
    <xf numFmtId="0" fontId="17" fillId="0" borderId="29" xfId="0" applyFont="1" applyBorder="1" applyAlignment="1">
      <alignment horizontal="center" vertical="center" wrapText="1"/>
    </xf>
    <xf numFmtId="0" fontId="18" fillId="0" borderId="21" xfId="0" applyFont="1" applyBorder="1" applyAlignment="1">
      <alignment vertical="center" wrapText="1"/>
    </xf>
    <xf numFmtId="0" fontId="17" fillId="0" borderId="30" xfId="0" applyFont="1" applyBorder="1" applyAlignment="1">
      <alignment horizontal="center" vertical="center" wrapText="1"/>
    </xf>
    <xf numFmtId="0" fontId="25" fillId="0" borderId="4" xfId="0" applyFont="1" applyBorder="1" applyAlignment="1">
      <alignment vertical="center"/>
    </xf>
    <xf numFmtId="0" fontId="25" fillId="0" borderId="14" xfId="0" applyFont="1" applyBorder="1" applyAlignment="1">
      <alignment vertical="center" wrapText="1"/>
    </xf>
    <xf numFmtId="0" fontId="23" fillId="0" borderId="14" xfId="0" applyFont="1" applyBorder="1" applyAlignment="1">
      <alignment vertical="center" wrapText="1"/>
    </xf>
    <xf numFmtId="0" fontId="15" fillId="0" borderId="14" xfId="0" applyFont="1" applyBorder="1" applyAlignment="1">
      <alignment vertical="center" wrapText="1"/>
    </xf>
    <xf numFmtId="0" fontId="24" fillId="0" borderId="0" xfId="0" applyFont="1" applyAlignment="1">
      <alignment vertical="center"/>
    </xf>
    <xf numFmtId="0" fontId="26" fillId="0" borderId="0" xfId="0" applyFont="1" applyAlignment="1">
      <alignment vertical="center"/>
    </xf>
    <xf numFmtId="3" fontId="4" fillId="0" borderId="31" xfId="0" applyNumberFormat="1" applyFont="1" applyBorder="1"/>
    <xf numFmtId="0" fontId="27" fillId="0" borderId="0" xfId="0" applyFont="1"/>
    <xf numFmtId="0" fontId="28" fillId="0" borderId="12" xfId="0" applyFont="1" applyBorder="1" applyAlignment="1">
      <alignment horizontal="justify"/>
    </xf>
    <xf numFmtId="0" fontId="29" fillId="0" borderId="14" xfId="0" applyFont="1" applyBorder="1" applyAlignment="1">
      <alignment horizontal="justify"/>
    </xf>
    <xf numFmtId="0" fontId="29" fillId="0" borderId="4" xfId="0" applyFont="1" applyBorder="1" applyAlignment="1">
      <alignment horizontal="center"/>
    </xf>
    <xf numFmtId="3" fontId="4" fillId="0" borderId="31" xfId="0" applyNumberFormat="1" applyFont="1" applyBorder="1" applyAlignment="1">
      <alignment wrapText="1"/>
    </xf>
    <xf numFmtId="3" fontId="30" fillId="0" borderId="31" xfId="0" applyNumberFormat="1" applyFont="1" applyBorder="1"/>
    <xf numFmtId="0" fontId="31" fillId="0" borderId="0" xfId="0" applyFont="1" applyAlignment="1">
      <alignment vertical="top" wrapText="1"/>
    </xf>
    <xf numFmtId="0" fontId="23" fillId="9" borderId="4" xfId="0" applyFont="1" applyFill="1" applyBorder="1" applyAlignment="1">
      <alignment horizontal="center" vertical="center" wrapText="1"/>
    </xf>
    <xf numFmtId="1" fontId="49" fillId="0" borderId="41" xfId="0" applyNumberFormat="1" applyFont="1" applyBorder="1"/>
    <xf numFmtId="0" fontId="51" fillId="0" borderId="0" xfId="0" applyFont="1"/>
    <xf numFmtId="0" fontId="51" fillId="0" borderId="6" xfId="0" applyFont="1" applyBorder="1"/>
    <xf numFmtId="0" fontId="54" fillId="0" borderId="0" xfId="0" applyFont="1" applyAlignment="1">
      <alignment horizontal="center"/>
    </xf>
    <xf numFmtId="0" fontId="0" fillId="0" borderId="0" xfId="0" applyAlignment="1">
      <alignment horizontal="left"/>
    </xf>
    <xf numFmtId="3" fontId="55" fillId="9" borderId="4" xfId="0" applyNumberFormat="1" applyFont="1" applyFill="1" applyBorder="1" applyAlignment="1">
      <alignment horizontal="right" wrapText="1"/>
    </xf>
    <xf numFmtId="0" fontId="24" fillId="0" borderId="0" xfId="0" applyFont="1"/>
    <xf numFmtId="0" fontId="55" fillId="9" borderId="0" xfId="0" applyFont="1" applyFill="1" applyAlignment="1">
      <alignment horizontal="left"/>
    </xf>
    <xf numFmtId="0" fontId="55" fillId="9" borderId="0" xfId="0" applyFont="1" applyFill="1"/>
    <xf numFmtId="3" fontId="55" fillId="9" borderId="0" xfId="0" applyNumberFormat="1" applyFont="1" applyFill="1"/>
    <xf numFmtId="0" fontId="55" fillId="9" borderId="0" xfId="0" applyFont="1" applyFill="1" applyAlignment="1">
      <alignment horizontal="left" wrapText="1"/>
    </xf>
    <xf numFmtId="0" fontId="55" fillId="9" borderId="2" xfId="0" applyFont="1" applyFill="1" applyBorder="1" applyAlignment="1">
      <alignment horizontal="center" wrapText="1"/>
    </xf>
    <xf numFmtId="169" fontId="18" fillId="0" borderId="9" xfId="0" applyNumberFormat="1" applyFont="1" applyBorder="1" applyAlignment="1">
      <alignment horizontal="right" vertical="center" wrapText="1"/>
    </xf>
    <xf numFmtId="167" fontId="18" fillId="0" borderId="0" xfId="0" applyNumberFormat="1" applyFont="1"/>
    <xf numFmtId="0" fontId="14" fillId="0" borderId="51" xfId="0" applyFont="1" applyBorder="1"/>
    <xf numFmtId="0" fontId="55" fillId="0" borderId="0" xfId="0" applyFont="1"/>
    <xf numFmtId="0" fontId="0" fillId="0" borderId="0" xfId="0" applyAlignment="1">
      <alignment horizontal="right"/>
    </xf>
    <xf numFmtId="0" fontId="55" fillId="9" borderId="17" xfId="0" applyFont="1" applyFill="1" applyBorder="1"/>
    <xf numFmtId="3" fontId="55" fillId="9" borderId="1" xfId="0" applyNumberFormat="1" applyFont="1" applyFill="1" applyBorder="1" applyAlignment="1">
      <alignment horizontal="center" wrapText="1"/>
    </xf>
    <xf numFmtId="2" fontId="51" fillId="4" borderId="6" xfId="4" applyNumberFormat="1" applyFont="1" applyFill="1" applyBorder="1"/>
    <xf numFmtId="0" fontId="55" fillId="4" borderId="52" xfId="0" applyFont="1" applyFill="1" applyBorder="1" applyAlignment="1">
      <alignment vertical="center" wrapText="1"/>
    </xf>
    <xf numFmtId="3" fontId="55" fillId="4" borderId="41" xfId="0" applyNumberFormat="1" applyFont="1" applyFill="1" applyBorder="1" applyAlignment="1">
      <alignment horizontal="right" wrapText="1" indent="1"/>
    </xf>
    <xf numFmtId="167" fontId="55" fillId="4" borderId="41" xfId="1" applyNumberFormat="1" applyFont="1" applyFill="1" applyBorder="1"/>
    <xf numFmtId="0" fontId="24" fillId="0" borderId="0" xfId="0" applyFont="1" applyAlignment="1">
      <alignment wrapText="1"/>
    </xf>
    <xf numFmtId="0" fontId="24" fillId="0" borderId="41" xfId="0" applyFont="1" applyBorder="1" applyAlignment="1">
      <alignment horizontal="center" vertical="center" wrapText="1"/>
    </xf>
    <xf numFmtId="0" fontId="16" fillId="9" borderId="0" xfId="0" applyFont="1" applyFill="1" applyAlignment="1">
      <alignment wrapText="1"/>
    </xf>
    <xf numFmtId="167" fontId="24" fillId="0" borderId="41" xfId="0" applyNumberFormat="1" applyFont="1" applyBorder="1" applyAlignment="1">
      <alignment wrapText="1"/>
    </xf>
    <xf numFmtId="0" fontId="55" fillId="9" borderId="41" xfId="0" applyFont="1" applyFill="1" applyBorder="1" applyAlignment="1">
      <alignment wrapText="1"/>
    </xf>
    <xf numFmtId="0" fontId="50" fillId="0" borderId="27" xfId="0" applyFont="1" applyBorder="1" applyAlignment="1">
      <alignment horizontal="center"/>
    </xf>
    <xf numFmtId="0" fontId="24" fillId="0" borderId="41" xfId="0" applyFont="1" applyBorder="1"/>
    <xf numFmtId="1" fontId="59" fillId="0" borderId="41" xfId="0" applyNumberFormat="1" applyFont="1" applyBorder="1"/>
    <xf numFmtId="0" fontId="57" fillId="27" borderId="41" xfId="0" applyFont="1" applyFill="1" applyBorder="1" applyAlignment="1">
      <alignment vertical="center"/>
    </xf>
    <xf numFmtId="171" fontId="55" fillId="27" borderId="41" xfId="0" applyNumberFormat="1" applyFont="1" applyFill="1" applyBorder="1" applyAlignment="1">
      <alignment horizontal="center" vertical="center"/>
    </xf>
    <xf numFmtId="0" fontId="57" fillId="33" borderId="41" xfId="0" applyFont="1" applyFill="1" applyBorder="1" applyAlignment="1">
      <alignment vertical="center"/>
    </xf>
    <xf numFmtId="171" fontId="57" fillId="33" borderId="41" xfId="0" applyNumberFormat="1" applyFont="1" applyFill="1" applyBorder="1" applyAlignment="1">
      <alignment horizontal="center" vertical="center"/>
    </xf>
    <xf numFmtId="0" fontId="24" fillId="33" borderId="41" xfId="0" applyFont="1" applyFill="1" applyBorder="1" applyAlignment="1">
      <alignment vertical="center"/>
    </xf>
    <xf numFmtId="0" fontId="55" fillId="33" borderId="41" xfId="0" applyFont="1" applyFill="1" applyBorder="1" applyAlignment="1">
      <alignment vertical="center"/>
    </xf>
    <xf numFmtId="0" fontId="57" fillId="30" borderId="41" xfId="0" applyFont="1" applyFill="1" applyBorder="1" applyAlignment="1">
      <alignment vertical="center"/>
    </xf>
    <xf numFmtId="171" fontId="57" fillId="30" borderId="41" xfId="0" applyNumberFormat="1" applyFont="1" applyFill="1" applyBorder="1" applyAlignment="1">
      <alignment horizontal="center" vertical="center"/>
    </xf>
    <xf numFmtId="0" fontId="57" fillId="29" borderId="41" xfId="0" applyFont="1" applyFill="1" applyBorder="1" applyAlignment="1">
      <alignment vertical="center"/>
    </xf>
    <xf numFmtId="171" fontId="57" fillId="29" borderId="41" xfId="0" applyNumberFormat="1" applyFont="1" applyFill="1" applyBorder="1" applyAlignment="1">
      <alignment horizontal="center" vertical="center"/>
    </xf>
    <xf numFmtId="0" fontId="55" fillId="9" borderId="41" xfId="0" applyFont="1" applyFill="1" applyBorder="1"/>
    <xf numFmtId="166" fontId="55" fillId="9" borderId="41" xfId="7" applyFont="1" applyFill="1" applyBorder="1"/>
    <xf numFmtId="1" fontId="55" fillId="9" borderId="41" xfId="0" applyNumberFormat="1" applyFont="1" applyFill="1" applyBorder="1" applyAlignment="1">
      <alignment wrapText="1"/>
    </xf>
    <xf numFmtId="9" fontId="55" fillId="9" borderId="41" xfId="0" applyNumberFormat="1" applyFont="1" applyFill="1" applyBorder="1"/>
    <xf numFmtId="3" fontId="55" fillId="27" borderId="41" xfId="0" applyNumberFormat="1" applyFont="1" applyFill="1" applyBorder="1" applyAlignment="1">
      <alignment horizontal="right" wrapText="1" indent="1"/>
    </xf>
    <xf numFmtId="167" fontId="55" fillId="27" borderId="41" xfId="1" applyNumberFormat="1" applyFont="1" applyFill="1" applyBorder="1"/>
    <xf numFmtId="167" fontId="55" fillId="30" borderId="41" xfId="1" applyNumberFormat="1" applyFont="1" applyFill="1" applyBorder="1"/>
    <xf numFmtId="9" fontId="55" fillId="30" borderId="41" xfId="1" applyNumberFormat="1" applyFont="1" applyFill="1" applyBorder="1"/>
    <xf numFmtId="167" fontId="55" fillId="32" borderId="41" xfId="1" applyNumberFormat="1" applyFont="1" applyFill="1" applyBorder="1"/>
    <xf numFmtId="3" fontId="55" fillId="28" borderId="41" xfId="0" applyNumberFormat="1" applyFont="1" applyFill="1" applyBorder="1" applyAlignment="1">
      <alignment horizontal="right" wrapText="1" indent="1"/>
    </xf>
    <xf numFmtId="0" fontId="55" fillId="9" borderId="13" xfId="0" applyFont="1" applyFill="1" applyBorder="1" applyAlignment="1">
      <alignment horizontal="center" wrapText="1"/>
    </xf>
    <xf numFmtId="0" fontId="55" fillId="9" borderId="59" xfId="0" applyFont="1" applyFill="1" applyBorder="1" applyAlignment="1">
      <alignment horizontal="center" wrapText="1"/>
    </xf>
    <xf numFmtId="3" fontId="55" fillId="9" borderId="59" xfId="0" applyNumberFormat="1" applyFont="1" applyFill="1" applyBorder="1" applyAlignment="1">
      <alignment horizontal="center" wrapText="1"/>
    </xf>
    <xf numFmtId="0" fontId="58" fillId="9" borderId="41" xfId="0" applyFont="1" applyFill="1" applyBorder="1"/>
    <xf numFmtId="0" fontId="24" fillId="9" borderId="41" xfId="0" applyFont="1" applyFill="1" applyBorder="1"/>
    <xf numFmtId="0" fontId="14" fillId="0" borderId="41" xfId="0" applyFont="1" applyBorder="1"/>
    <xf numFmtId="0" fontId="0" fillId="0" borderId="41" xfId="0" applyBorder="1"/>
    <xf numFmtId="0" fontId="13" fillId="0" borderId="41" xfId="0" applyFont="1" applyBorder="1"/>
    <xf numFmtId="0" fontId="16" fillId="6" borderId="1" xfId="0" applyFont="1" applyFill="1" applyBorder="1" applyAlignment="1">
      <alignment vertical="center" wrapText="1"/>
    </xf>
    <xf numFmtId="0" fontId="16" fillId="6" borderId="1" xfId="0" applyFont="1" applyFill="1" applyBorder="1" applyAlignment="1">
      <alignment horizontal="center" vertical="center" wrapText="1"/>
    </xf>
    <xf numFmtId="0" fontId="28" fillId="0" borderId="1" xfId="0" applyFont="1" applyBorder="1" applyAlignment="1">
      <alignment horizontal="center"/>
    </xf>
    <xf numFmtId="167" fontId="55" fillId="27" borderId="41" xfId="1" applyNumberFormat="1" applyFont="1" applyFill="1" applyBorder="1" applyAlignment="1">
      <alignment horizontal="right"/>
    </xf>
    <xf numFmtId="167" fontId="55" fillId="30" borderId="41" xfId="1" applyNumberFormat="1" applyFont="1" applyFill="1" applyBorder="1" applyAlignment="1">
      <alignment horizontal="right"/>
    </xf>
    <xf numFmtId="167" fontId="55" fillId="32" borderId="41" xfId="1" applyNumberFormat="1" applyFont="1" applyFill="1" applyBorder="1" applyAlignment="1">
      <alignment horizontal="right"/>
    </xf>
    <xf numFmtId="167" fontId="55" fillId="4" borderId="41" xfId="1" applyNumberFormat="1" applyFont="1" applyFill="1" applyBorder="1" applyAlignment="1">
      <alignment horizontal="right"/>
    </xf>
    <xf numFmtId="167" fontId="24" fillId="0" borderId="41" xfId="0" applyNumberFormat="1" applyFont="1" applyBorder="1" applyAlignment="1">
      <alignment horizontal="right" wrapText="1"/>
    </xf>
    <xf numFmtId="0" fontId="24" fillId="36" borderId="41" xfId="0" applyFont="1" applyFill="1" applyBorder="1" applyAlignment="1">
      <alignment horizontal="center" vertical="center" wrapText="1"/>
    </xf>
    <xf numFmtId="167" fontId="24" fillId="36" borderId="41" xfId="0" applyNumberFormat="1" applyFont="1" applyFill="1" applyBorder="1" applyAlignment="1">
      <alignment wrapText="1"/>
    </xf>
    <xf numFmtId="167" fontId="24" fillId="36" borderId="41" xfId="0" applyNumberFormat="1" applyFont="1" applyFill="1" applyBorder="1" applyAlignment="1">
      <alignment horizontal="right" wrapText="1"/>
    </xf>
    <xf numFmtId="9" fontId="24" fillId="36" borderId="41" xfId="2" applyFont="1" applyFill="1" applyBorder="1" applyAlignment="1" applyProtection="1">
      <alignment horizontal="right" vertical="center" wrapText="1"/>
    </xf>
    <xf numFmtId="0" fontId="24" fillId="36" borderId="41" xfId="0" applyFont="1" applyFill="1" applyBorder="1" applyAlignment="1">
      <alignment wrapText="1"/>
    </xf>
    <xf numFmtId="0" fontId="24" fillId="36" borderId="41" xfId="0" applyFont="1" applyFill="1" applyBorder="1" applyAlignment="1">
      <alignment horizontal="right" wrapText="1"/>
    </xf>
    <xf numFmtId="0" fontId="24" fillId="36" borderId="54" xfId="0" applyFont="1" applyFill="1" applyBorder="1" applyAlignment="1">
      <alignment vertical="top" wrapText="1"/>
    </xf>
    <xf numFmtId="0" fontId="24" fillId="37" borderId="41" xfId="0" applyFont="1" applyFill="1" applyBorder="1" applyAlignment="1">
      <alignment horizontal="center" vertical="center" wrapText="1"/>
    </xf>
    <xf numFmtId="167" fontId="24" fillId="37" borderId="41" xfId="0" applyNumberFormat="1" applyFont="1" applyFill="1" applyBorder="1" applyAlignment="1">
      <alignment wrapText="1"/>
    </xf>
    <xf numFmtId="167" fontId="24" fillId="37" borderId="41" xfId="0" applyNumberFormat="1" applyFont="1" applyFill="1" applyBorder="1" applyAlignment="1">
      <alignment horizontal="right" wrapText="1"/>
    </xf>
    <xf numFmtId="9" fontId="24" fillId="37" borderId="41" xfId="2" applyFont="1" applyFill="1" applyBorder="1" applyAlignment="1" applyProtection="1">
      <alignment horizontal="right" vertical="center" wrapText="1"/>
    </xf>
    <xf numFmtId="0" fontId="24" fillId="37" borderId="41" xfId="0" applyFont="1" applyFill="1" applyBorder="1" applyAlignment="1">
      <alignment horizontal="right" wrapText="1"/>
    </xf>
    <xf numFmtId="0" fontId="24" fillId="37" borderId="41" xfId="0" applyFont="1" applyFill="1" applyBorder="1" applyAlignment="1">
      <alignment wrapText="1"/>
    </xf>
    <xf numFmtId="0" fontId="24" fillId="37" borderId="0" xfId="0" applyFont="1" applyFill="1" applyAlignment="1">
      <alignment vertical="top" wrapText="1"/>
    </xf>
    <xf numFmtId="0" fontId="24" fillId="37" borderId="54" xfId="0" applyFont="1" applyFill="1" applyBorder="1" applyAlignment="1">
      <alignment vertical="top" wrapText="1"/>
    </xf>
    <xf numFmtId="0" fontId="55" fillId="37" borderId="55" xfId="0" applyFont="1" applyFill="1" applyBorder="1" applyAlignment="1">
      <alignment horizontal="left" wrapText="1"/>
    </xf>
    <xf numFmtId="0" fontId="55" fillId="37" borderId="0" xfId="0" applyFont="1" applyFill="1" applyAlignment="1">
      <alignment horizontal="left" wrapText="1"/>
    </xf>
    <xf numFmtId="3" fontId="0" fillId="37" borderId="0" xfId="0" applyNumberFormat="1" applyFill="1"/>
    <xf numFmtId="0" fontId="55" fillId="37" borderId="0" xfId="0" applyFont="1" applyFill="1"/>
    <xf numFmtId="0" fontId="31" fillId="37" borderId="0" xfId="0" applyFont="1" applyFill="1"/>
    <xf numFmtId="3" fontId="31" fillId="37" borderId="0" xfId="0" applyNumberFormat="1" applyFont="1" applyFill="1"/>
    <xf numFmtId="0" fontId="0" fillId="37" borderId="0" xfId="0" applyFill="1"/>
    <xf numFmtId="0" fontId="59" fillId="9" borderId="0" xfId="0" applyFont="1" applyFill="1"/>
    <xf numFmtId="0" fontId="24" fillId="36" borderId="41" xfId="0" applyFont="1" applyFill="1" applyBorder="1" applyAlignment="1">
      <alignment vertical="top" wrapText="1"/>
    </xf>
    <xf numFmtId="0" fontId="6" fillId="2" borderId="0" xfId="6" applyFont="1" applyFill="1" applyAlignment="1">
      <alignment horizontal="center" wrapText="1"/>
    </xf>
    <xf numFmtId="3" fontId="5" fillId="29" borderId="41" xfId="0" applyNumberFormat="1" applyFont="1" applyFill="1" applyBorder="1"/>
    <xf numFmtId="3" fontId="55" fillId="29" borderId="41" xfId="0" applyNumberFormat="1" applyFont="1" applyFill="1" applyBorder="1" applyAlignment="1">
      <alignment horizontal="right" wrapText="1" indent="1"/>
    </xf>
    <xf numFmtId="0" fontId="14" fillId="0" borderId="0" xfId="0" applyFont="1"/>
    <xf numFmtId="0" fontId="0" fillId="9" borderId="0" xfId="0" applyFill="1"/>
    <xf numFmtId="0" fontId="6" fillId="2" borderId="0" xfId="6" applyFont="1" applyFill="1" applyAlignment="1">
      <alignment horizontal="right" wrapText="1"/>
    </xf>
    <xf numFmtId="1" fontId="55" fillId="9" borderId="41" xfId="7" applyNumberFormat="1" applyFont="1" applyFill="1" applyBorder="1"/>
    <xf numFmtId="0" fontId="53" fillId="0" borderId="0" xfId="0" applyFont="1" applyAlignment="1">
      <alignment wrapText="1"/>
    </xf>
    <xf numFmtId="0" fontId="54" fillId="0" borderId="6" xfId="0" applyFont="1" applyBorder="1"/>
    <xf numFmtId="0" fontId="54" fillId="4" borderId="6" xfId="0" applyFont="1" applyFill="1" applyBorder="1"/>
    <xf numFmtId="0" fontId="24" fillId="9" borderId="0" xfId="0" applyFont="1" applyFill="1" applyAlignment="1">
      <alignment horizontal="left" vertical="center" indent="1"/>
    </xf>
    <xf numFmtId="0" fontId="18" fillId="0" borderId="0" xfId="0" applyFont="1"/>
    <xf numFmtId="0" fontId="54" fillId="34" borderId="6" xfId="0" applyFont="1" applyFill="1" applyBorder="1" applyAlignment="1">
      <alignment wrapText="1"/>
    </xf>
    <xf numFmtId="0" fontId="51" fillId="34" borderId="6" xfId="0" applyFont="1" applyFill="1" applyBorder="1" applyAlignment="1">
      <alignment wrapText="1"/>
    </xf>
    <xf numFmtId="2" fontId="51" fillId="4" borderId="6" xfId="0" applyNumberFormat="1" applyFont="1" applyFill="1" applyBorder="1"/>
    <xf numFmtId="3" fontId="55" fillId="9" borderId="41" xfId="0" applyNumberFormat="1" applyFont="1" applyFill="1" applyBorder="1"/>
    <xf numFmtId="0" fontId="55" fillId="27" borderId="52" xfId="0" applyFont="1" applyFill="1" applyBorder="1" applyAlignment="1">
      <alignment vertical="center" wrapText="1"/>
    </xf>
    <xf numFmtId="0" fontId="3" fillId="0" borderId="41" xfId="0" applyFont="1" applyBorder="1"/>
    <xf numFmtId="0" fontId="55" fillId="30" borderId="52" xfId="0" applyFont="1" applyFill="1" applyBorder="1" applyAlignment="1">
      <alignment vertical="center" wrapText="1"/>
    </xf>
    <xf numFmtId="0" fontId="55" fillId="32" borderId="52" xfId="0" applyFont="1" applyFill="1" applyBorder="1" applyAlignment="1">
      <alignment horizontal="left" vertical="center" wrapText="1"/>
    </xf>
    <xf numFmtId="0" fontId="54" fillId="0" borderId="0" xfId="0" applyFont="1"/>
    <xf numFmtId="0" fontId="4" fillId="31" borderId="6" xfId="0" applyFont="1" applyFill="1" applyBorder="1"/>
    <xf numFmtId="2" fontId="5" fillId="31" borderId="6" xfId="0" applyNumberFormat="1" applyFont="1" applyFill="1" applyBorder="1"/>
    <xf numFmtId="0" fontId="0" fillId="9" borderId="0" xfId="0" applyFill="1" applyAlignment="1">
      <alignment vertical="center"/>
    </xf>
    <xf numFmtId="3" fontId="55" fillId="9" borderId="66" xfId="0" applyNumberFormat="1" applyFont="1" applyFill="1" applyBorder="1"/>
    <xf numFmtId="1" fontId="61" fillId="9" borderId="67" xfId="0" applyNumberFormat="1" applyFont="1" applyFill="1" applyBorder="1"/>
    <xf numFmtId="1" fontId="61" fillId="9" borderId="68" xfId="0" applyNumberFormat="1" applyFont="1" applyFill="1" applyBorder="1"/>
    <xf numFmtId="3" fontId="55" fillId="9" borderId="69" xfId="0" applyNumberFormat="1" applyFont="1" applyFill="1" applyBorder="1"/>
    <xf numFmtId="3" fontId="55" fillId="9" borderId="70" xfId="0" applyNumberFormat="1" applyFont="1" applyFill="1" applyBorder="1"/>
    <xf numFmtId="3" fontId="55" fillId="9" borderId="71" xfId="0" applyNumberFormat="1" applyFont="1" applyFill="1" applyBorder="1"/>
    <xf numFmtId="3" fontId="55" fillId="9" borderId="72" xfId="0" applyNumberFormat="1" applyFont="1" applyFill="1" applyBorder="1"/>
    <xf numFmtId="3" fontId="55" fillId="9" borderId="73" xfId="0" applyNumberFormat="1" applyFont="1" applyFill="1" applyBorder="1"/>
    <xf numFmtId="9" fontId="55" fillId="9" borderId="0" xfId="0" applyNumberFormat="1" applyFont="1" applyFill="1"/>
    <xf numFmtId="0" fontId="55" fillId="38" borderId="41" xfId="0" applyFont="1" applyFill="1" applyBorder="1" applyAlignment="1">
      <alignment horizontal="center" wrapText="1"/>
    </xf>
    <xf numFmtId="0" fontId="55" fillId="38" borderId="41" xfId="0" applyFont="1" applyFill="1" applyBorder="1" applyAlignment="1">
      <alignment wrapText="1"/>
    </xf>
    <xf numFmtId="1" fontId="61" fillId="38" borderId="41" xfId="0" applyNumberFormat="1" applyFont="1" applyFill="1" applyBorder="1"/>
    <xf numFmtId="0" fontId="55" fillId="27" borderId="52" xfId="0" applyFont="1" applyFill="1" applyBorder="1" applyAlignment="1">
      <alignment horizontal="left" vertical="center" wrapText="1"/>
    </xf>
    <xf numFmtId="0" fontId="55" fillId="4" borderId="53" xfId="0" applyFont="1" applyFill="1" applyBorder="1" applyAlignment="1">
      <alignment horizontal="right" vertical="center" wrapText="1"/>
    </xf>
    <xf numFmtId="0" fontId="55" fillId="27" borderId="53" xfId="0" applyFont="1" applyFill="1" applyBorder="1" applyAlignment="1">
      <alignment horizontal="right" vertical="center" wrapText="1"/>
    </xf>
    <xf numFmtId="0" fontId="55" fillId="30" borderId="53" xfId="0" applyFont="1" applyFill="1" applyBorder="1" applyAlignment="1">
      <alignment horizontal="right" vertical="center" wrapText="1"/>
    </xf>
    <xf numFmtId="167" fontId="55" fillId="30" borderId="53" xfId="1" applyNumberFormat="1" applyFont="1" applyFill="1" applyBorder="1"/>
    <xf numFmtId="0" fontId="55" fillId="4" borderId="52" xfId="0" applyFont="1" applyFill="1" applyBorder="1" applyAlignment="1">
      <alignment horizontal="left" vertical="center" wrapText="1"/>
    </xf>
    <xf numFmtId="9" fontId="55" fillId="4" borderId="41" xfId="1" applyNumberFormat="1" applyFont="1" applyFill="1" applyBorder="1"/>
    <xf numFmtId="167" fontId="55" fillId="39" borderId="41" xfId="1" applyNumberFormat="1" applyFont="1" applyFill="1" applyBorder="1"/>
    <xf numFmtId="167" fontId="55" fillId="39" borderId="41" xfId="1" applyNumberFormat="1" applyFont="1" applyFill="1" applyBorder="1" applyAlignment="1">
      <alignment horizontal="right"/>
    </xf>
    <xf numFmtId="9" fontId="55" fillId="39" borderId="41" xfId="1" applyNumberFormat="1" applyFont="1" applyFill="1" applyBorder="1"/>
    <xf numFmtId="3" fontId="55" fillId="40" borderId="41" xfId="0" applyNumberFormat="1" applyFont="1" applyFill="1" applyBorder="1" applyAlignment="1">
      <alignment horizontal="right" wrapText="1" indent="1"/>
    </xf>
    <xf numFmtId="9" fontId="55" fillId="40" borderId="41" xfId="1" applyNumberFormat="1" applyFont="1" applyFill="1" applyBorder="1"/>
    <xf numFmtId="3" fontId="55" fillId="36" borderId="41" xfId="0" applyNumberFormat="1" applyFont="1" applyFill="1" applyBorder="1" applyAlignment="1">
      <alignment horizontal="right" wrapText="1" indent="1"/>
    </xf>
    <xf numFmtId="9" fontId="55" fillId="36" borderId="41" xfId="1" applyNumberFormat="1" applyFont="1" applyFill="1" applyBorder="1"/>
    <xf numFmtId="0" fontId="55" fillId="30" borderId="52" xfId="0" applyFont="1" applyFill="1" applyBorder="1" applyAlignment="1">
      <alignment horizontal="left" vertical="center" wrapText="1"/>
    </xf>
    <xf numFmtId="0" fontId="55" fillId="28" borderId="52" xfId="0" applyFont="1" applyFill="1" applyBorder="1" applyAlignment="1">
      <alignment horizontal="left" vertical="center" wrapText="1"/>
    </xf>
    <xf numFmtId="0" fontId="24" fillId="9" borderId="0" xfId="0" applyFont="1" applyFill="1" applyAlignment="1">
      <alignment horizontal="left" wrapText="1"/>
    </xf>
    <xf numFmtId="0" fontId="24" fillId="36" borderId="41" xfId="0" applyFont="1" applyFill="1" applyBorder="1" applyAlignment="1">
      <alignment horizontal="left" wrapText="1"/>
    </xf>
    <xf numFmtId="0" fontId="24" fillId="37" borderId="0" xfId="0" applyFont="1" applyFill="1" applyAlignment="1">
      <alignment horizontal="left" wrapText="1"/>
    </xf>
    <xf numFmtId="0" fontId="55" fillId="27" borderId="5" xfId="0" applyFont="1" applyFill="1" applyBorder="1" applyAlignment="1">
      <alignment horizontal="left" vertical="center" wrapText="1"/>
    </xf>
    <xf numFmtId="0" fontId="55" fillId="9" borderId="46" xfId="0" applyFont="1" applyFill="1" applyBorder="1" applyAlignment="1">
      <alignment horizontal="left" vertical="center" wrapText="1"/>
    </xf>
    <xf numFmtId="0" fontId="55" fillId="9" borderId="46" xfId="0" applyFont="1" applyFill="1" applyBorder="1" applyAlignment="1">
      <alignment vertical="center" wrapText="1"/>
    </xf>
    <xf numFmtId="3" fontId="55" fillId="9" borderId="46" xfId="0" applyNumberFormat="1" applyFont="1" applyFill="1" applyBorder="1" applyAlignment="1">
      <alignment horizontal="right" wrapText="1" indent="1"/>
    </xf>
    <xf numFmtId="1" fontId="49" fillId="41" borderId="41" xfId="0" applyNumberFormat="1" applyFont="1" applyFill="1" applyBorder="1"/>
    <xf numFmtId="0" fontId="55" fillId="41" borderId="41" xfId="0" applyFont="1" applyFill="1" applyBorder="1" applyAlignment="1">
      <alignment wrapText="1"/>
    </xf>
    <xf numFmtId="0" fontId="5" fillId="41" borderId="74" xfId="0" applyFont="1" applyFill="1" applyBorder="1"/>
    <xf numFmtId="1" fontId="4" fillId="41" borderId="74" xfId="0" applyNumberFormat="1" applyFont="1" applyFill="1" applyBorder="1"/>
    <xf numFmtId="1" fontId="49" fillId="41" borderId="74" xfId="0" applyNumberFormat="1" applyFont="1" applyFill="1" applyBorder="1"/>
    <xf numFmtId="0" fontId="55" fillId="41" borderId="74" xfId="0" applyFont="1" applyFill="1" applyBorder="1" applyAlignment="1">
      <alignment wrapText="1"/>
    </xf>
    <xf numFmtId="0" fontId="5" fillId="4" borderId="41" xfId="0" applyFont="1" applyFill="1" applyBorder="1"/>
    <xf numFmtId="3" fontId="65" fillId="4" borderId="41" xfId="0" applyNumberFormat="1" applyFont="1" applyFill="1" applyBorder="1"/>
    <xf numFmtId="168" fontId="4" fillId="4" borderId="41" xfId="0" applyNumberFormat="1" applyFont="1" applyFill="1" applyBorder="1" applyAlignment="1">
      <alignment horizontal="right" vertical="center"/>
    </xf>
    <xf numFmtId="3" fontId="54" fillId="4" borderId="41" xfId="0" applyNumberFormat="1" applyFont="1" applyFill="1" applyBorder="1"/>
    <xf numFmtId="169" fontId="4" fillId="4" borderId="41" xfId="0" applyNumberFormat="1" applyFont="1" applyFill="1" applyBorder="1" applyAlignment="1">
      <alignment vertical="center" wrapText="1"/>
    </xf>
    <xf numFmtId="3" fontId="51" fillId="4" borderId="41" xfId="0" applyNumberFormat="1" applyFont="1" applyFill="1" applyBorder="1"/>
    <xf numFmtId="3" fontId="55" fillId="9" borderId="74" xfId="0" applyNumberFormat="1" applyFont="1" applyFill="1" applyBorder="1"/>
    <xf numFmtId="0" fontId="3" fillId="0" borderId="77" xfId="0" applyFont="1" applyBorder="1"/>
    <xf numFmtId="3" fontId="55" fillId="9" borderId="67" xfId="0" applyNumberFormat="1" applyFont="1" applyFill="1" applyBorder="1"/>
    <xf numFmtId="3" fontId="5" fillId="39" borderId="41" xfId="0" applyNumberFormat="1" applyFont="1" applyFill="1" applyBorder="1"/>
    <xf numFmtId="3" fontId="55" fillId="39" borderId="41" xfId="0" applyNumberFormat="1" applyFont="1" applyFill="1" applyBorder="1" applyAlignment="1">
      <alignment horizontal="right" wrapText="1" indent="1"/>
    </xf>
    <xf numFmtId="0" fontId="55" fillId="39" borderId="53" xfId="0" applyFont="1" applyFill="1" applyBorder="1" applyAlignment="1">
      <alignment horizontal="right" vertical="center" wrapText="1"/>
    </xf>
    <xf numFmtId="0" fontId="55" fillId="40" borderId="53" xfId="0" applyFont="1" applyFill="1" applyBorder="1" applyAlignment="1">
      <alignment horizontal="right" vertical="center" wrapText="1"/>
    </xf>
    <xf numFmtId="0" fontId="55" fillId="36" borderId="53" xfId="0" applyFont="1" applyFill="1" applyBorder="1" applyAlignment="1">
      <alignment horizontal="right" vertical="center" wrapText="1"/>
    </xf>
    <xf numFmtId="0" fontId="55" fillId="3" borderId="53" xfId="0" applyFont="1" applyFill="1" applyBorder="1" applyAlignment="1">
      <alignment horizontal="right" vertical="center" wrapText="1"/>
    </xf>
    <xf numFmtId="0" fontId="55" fillId="40" borderId="53" xfId="0" applyFont="1" applyFill="1" applyBorder="1" applyAlignment="1">
      <alignment horizontal="right" vertical="center" wrapText="1" indent="1"/>
    </xf>
    <xf numFmtId="3" fontId="5" fillId="29" borderId="41" xfId="0" applyNumberFormat="1" applyFont="1" applyFill="1" applyBorder="1" applyAlignment="1">
      <alignment horizontal="right"/>
    </xf>
    <xf numFmtId="0" fontId="4" fillId="0" borderId="78" xfId="0" applyFont="1" applyBorder="1" applyAlignment="1">
      <alignment horizontal="right"/>
    </xf>
    <xf numFmtId="0" fontId="4" fillId="0" borderId="43" xfId="0" applyFont="1" applyBorder="1"/>
    <xf numFmtId="3" fontId="4" fillId="0" borderId="0" xfId="0" applyNumberFormat="1" applyFont="1"/>
    <xf numFmtId="3" fontId="30" fillId="0" borderId="79" xfId="0" applyNumberFormat="1" applyFont="1" applyBorder="1"/>
    <xf numFmtId="3" fontId="4" fillId="0" borderId="45" xfId="0" applyNumberFormat="1" applyFont="1" applyBorder="1"/>
    <xf numFmtId="3" fontId="4" fillId="0" borderId="11" xfId="0" applyNumberFormat="1" applyFont="1" applyBorder="1" applyAlignment="1">
      <alignment wrapText="1"/>
    </xf>
    <xf numFmtId="3" fontId="4" fillId="0" borderId="0" xfId="0" applyNumberFormat="1" applyFont="1" applyAlignment="1">
      <alignment wrapText="1"/>
    </xf>
    <xf numFmtId="9" fontId="51" fillId="39" borderId="41" xfId="0" applyNumberFormat="1" applyFont="1" applyFill="1" applyBorder="1"/>
    <xf numFmtId="9" fontId="51" fillId="29" borderId="41" xfId="0" applyNumberFormat="1" applyFont="1" applyFill="1" applyBorder="1"/>
    <xf numFmtId="3" fontId="4" fillId="28" borderId="41" xfId="0" applyNumberFormat="1" applyFont="1" applyFill="1" applyBorder="1"/>
    <xf numFmtId="9" fontId="51" fillId="28" borderId="41" xfId="0" applyNumberFormat="1" applyFont="1" applyFill="1" applyBorder="1"/>
    <xf numFmtId="3" fontId="5" fillId="28" borderId="41" xfId="0" applyNumberFormat="1" applyFont="1" applyFill="1" applyBorder="1" applyAlignment="1">
      <alignment horizontal="right"/>
    </xf>
    <xf numFmtId="0" fontId="2" fillId="41" borderId="15" xfId="6" applyFont="1" applyFill="1" applyBorder="1"/>
    <xf numFmtId="3" fontId="3" fillId="4" borderId="41" xfId="0" applyNumberFormat="1" applyFont="1" applyFill="1" applyBorder="1" applyAlignment="1">
      <alignment vertical="top" wrapText="1"/>
    </xf>
    <xf numFmtId="3" fontId="21" fillId="4" borderId="41" xfId="6" applyNumberFormat="1" applyFill="1" applyBorder="1" applyAlignment="1">
      <alignment vertical="top" wrapText="1"/>
    </xf>
    <xf numFmtId="3" fontId="21" fillId="4" borderId="19" xfId="6" applyNumberFormat="1" applyFill="1" applyBorder="1" applyAlignment="1">
      <alignment vertical="top" wrapText="1"/>
    </xf>
    <xf numFmtId="3" fontId="3" fillId="29" borderId="41" xfId="0" applyNumberFormat="1" applyFont="1" applyFill="1" applyBorder="1" applyAlignment="1">
      <alignment vertical="top" wrapText="1"/>
    </xf>
    <xf numFmtId="3" fontId="2" fillId="29" borderId="41" xfId="6" applyNumberFormat="1" applyFont="1" applyFill="1" applyBorder="1" applyAlignment="1">
      <alignment vertical="top" wrapText="1"/>
    </xf>
    <xf numFmtId="3" fontId="2" fillId="29" borderId="19" xfId="6" applyNumberFormat="1" applyFont="1" applyFill="1" applyBorder="1" applyAlignment="1">
      <alignment vertical="top" wrapText="1"/>
    </xf>
    <xf numFmtId="3" fontId="7" fillId="29" borderId="41" xfId="0" applyNumberFormat="1" applyFont="1" applyFill="1" applyBorder="1" applyAlignment="1">
      <alignment vertical="top" wrapText="1"/>
    </xf>
    <xf numFmtId="167" fontId="55" fillId="29" borderId="41" xfId="1" applyNumberFormat="1" applyFont="1" applyFill="1" applyBorder="1" applyAlignment="1">
      <alignment horizontal="right"/>
    </xf>
    <xf numFmtId="9" fontId="55" fillId="29" borderId="41" xfId="1" applyNumberFormat="1" applyFont="1" applyFill="1" applyBorder="1" applyAlignment="1">
      <alignment horizontal="right"/>
    </xf>
    <xf numFmtId="3" fontId="3" fillId="42" borderId="41" xfId="0" applyNumberFormat="1" applyFont="1" applyFill="1" applyBorder="1" applyAlignment="1">
      <alignment vertical="top" wrapText="1"/>
    </xf>
    <xf numFmtId="3" fontId="2" fillId="42" borderId="41" xfId="6" applyNumberFormat="1" applyFont="1" applyFill="1" applyBorder="1" applyAlignment="1">
      <alignment vertical="top" wrapText="1"/>
    </xf>
    <xf numFmtId="3" fontId="2" fillId="42" borderId="19" xfId="6" applyNumberFormat="1" applyFont="1" applyFill="1" applyBorder="1" applyAlignment="1">
      <alignment vertical="top" wrapText="1"/>
    </xf>
    <xf numFmtId="3" fontId="7" fillId="42" borderId="41" xfId="0" applyNumberFormat="1" applyFont="1" applyFill="1" applyBorder="1" applyAlignment="1">
      <alignment vertical="top" wrapText="1"/>
    </xf>
    <xf numFmtId="3" fontId="55" fillId="42" borderId="41" xfId="0" applyNumberFormat="1" applyFont="1" applyFill="1" applyBorder="1" applyAlignment="1">
      <alignment horizontal="right" wrapText="1"/>
    </xf>
    <xf numFmtId="9" fontId="2" fillId="29" borderId="41" xfId="6" applyNumberFormat="1" applyFont="1" applyFill="1" applyBorder="1" applyAlignment="1">
      <alignment vertical="top" wrapText="1"/>
    </xf>
    <xf numFmtId="9" fontId="2" fillId="42" borderId="41" xfId="6" applyNumberFormat="1" applyFont="1" applyFill="1" applyBorder="1" applyAlignment="1">
      <alignment vertical="top" wrapText="1"/>
    </xf>
    <xf numFmtId="0" fontId="6" fillId="4" borderId="50" xfId="6" applyFont="1" applyFill="1" applyBorder="1" applyAlignment="1">
      <alignment horizontal="right" wrapText="1"/>
    </xf>
    <xf numFmtId="0" fontId="6" fillId="4" borderId="16" xfId="6" applyFont="1" applyFill="1" applyBorder="1" applyAlignment="1">
      <alignment horizontal="left" wrapText="1"/>
    </xf>
    <xf numFmtId="0" fontId="6" fillId="29" borderId="50" xfId="6" applyFont="1" applyFill="1" applyBorder="1" applyAlignment="1">
      <alignment horizontal="right" wrapText="1"/>
    </xf>
    <xf numFmtId="0" fontId="21" fillId="29" borderId="17" xfId="6" applyFill="1" applyBorder="1"/>
    <xf numFmtId="0" fontId="21" fillId="29" borderId="18" xfId="6" applyFill="1" applyBorder="1"/>
    <xf numFmtId="3" fontId="21" fillId="29" borderId="41" xfId="6" applyNumberFormat="1" applyFill="1" applyBorder="1"/>
    <xf numFmtId="3" fontId="21" fillId="29" borderId="19" xfId="6" applyNumberFormat="1" applyFill="1" applyBorder="1"/>
    <xf numFmtId="0" fontId="55" fillId="29" borderId="41" xfId="0" applyFont="1" applyFill="1" applyBorder="1"/>
    <xf numFmtId="0" fontId="0" fillId="29" borderId="0" xfId="0" applyFill="1"/>
    <xf numFmtId="10" fontId="21" fillId="4" borderId="17" xfId="6" applyNumberFormat="1" applyFill="1" applyBorder="1"/>
    <xf numFmtId="10" fontId="21" fillId="29" borderId="17" xfId="6" applyNumberFormat="1" applyFill="1" applyBorder="1"/>
    <xf numFmtId="3" fontId="21" fillId="4" borderId="17" xfId="6" applyNumberFormat="1" applyFill="1" applyBorder="1"/>
    <xf numFmtId="3" fontId="21" fillId="29" borderId="17" xfId="6" applyNumberFormat="1" applyFill="1" applyBorder="1"/>
    <xf numFmtId="0" fontId="2" fillId="41" borderId="20" xfId="6" applyFont="1" applyFill="1" applyBorder="1"/>
    <xf numFmtId="0" fontId="2" fillId="41" borderId="63" xfId="6" applyFont="1" applyFill="1" applyBorder="1"/>
    <xf numFmtId="0" fontId="2" fillId="41" borderId="15" xfId="6" applyFont="1" applyFill="1" applyBorder="1" applyAlignment="1">
      <alignment horizontal="left"/>
    </xf>
    <xf numFmtId="0" fontId="66" fillId="9" borderId="0" xfId="0" applyFont="1" applyFill="1"/>
    <xf numFmtId="9" fontId="24" fillId="37" borderId="41" xfId="0" applyNumberFormat="1" applyFont="1" applyFill="1" applyBorder="1" applyAlignment="1">
      <alignment wrapText="1"/>
    </xf>
    <xf numFmtId="173" fontId="24" fillId="37" borderId="41" xfId="0" applyNumberFormat="1" applyFont="1" applyFill="1" applyBorder="1" applyAlignment="1">
      <alignment wrapText="1"/>
    </xf>
    <xf numFmtId="0" fontId="67" fillId="0" borderId="0" xfId="0" applyFont="1"/>
    <xf numFmtId="0" fontId="66" fillId="0" borderId="0" xfId="0" applyFont="1"/>
    <xf numFmtId="0" fontId="69" fillId="0" borderId="0" xfId="0" applyFont="1"/>
    <xf numFmtId="0" fontId="69" fillId="9" borderId="0" xfId="0" applyFont="1" applyFill="1"/>
    <xf numFmtId="0" fontId="16" fillId="9" borderId="0" xfId="0" applyFont="1" applyFill="1" applyAlignment="1">
      <alignment horizontal="left" vertical="center" indent="1"/>
    </xf>
    <xf numFmtId="0" fontId="70" fillId="0" borderId="0" xfId="0" applyFont="1"/>
    <xf numFmtId="0" fontId="68" fillId="0" borderId="0" xfId="0" applyFont="1"/>
    <xf numFmtId="0" fontId="71" fillId="0" borderId="0" xfId="0" applyFont="1"/>
    <xf numFmtId="1" fontId="61" fillId="9" borderId="0" xfId="0" applyNumberFormat="1" applyFont="1" applyFill="1"/>
    <xf numFmtId="166" fontId="55" fillId="9" borderId="0" xfId="7" applyFont="1" applyFill="1" applyBorder="1"/>
    <xf numFmtId="1" fontId="61" fillId="0" borderId="0" xfId="0" applyNumberFormat="1" applyFont="1"/>
    <xf numFmtId="3" fontId="55" fillId="0" borderId="0" xfId="0" applyNumberFormat="1" applyFont="1"/>
    <xf numFmtId="0" fontId="52" fillId="0" borderId="0" xfId="0" applyFont="1" applyAlignment="1">
      <alignment horizontal="center"/>
    </xf>
    <xf numFmtId="166" fontId="55" fillId="0" borderId="0" xfId="7" applyFont="1" applyFill="1" applyBorder="1"/>
    <xf numFmtId="0" fontId="24" fillId="0" borderId="0" xfId="0" applyFont="1" applyAlignment="1">
      <alignment horizontal="center" wrapText="1"/>
    </xf>
    <xf numFmtId="0" fontId="31" fillId="0" borderId="0" xfId="0" applyFont="1"/>
    <xf numFmtId="0" fontId="4" fillId="0" borderId="0" xfId="0" applyFont="1" applyAlignment="1">
      <alignment wrapText="1"/>
    </xf>
    <xf numFmtId="0" fontId="51" fillId="4" borderId="6" xfId="0" applyFont="1" applyFill="1" applyBorder="1" applyAlignment="1">
      <alignment wrapText="1"/>
    </xf>
    <xf numFmtId="0" fontId="51" fillId="30" borderId="6" xfId="0" applyFont="1" applyFill="1" applyBorder="1" applyAlignment="1">
      <alignment wrapText="1"/>
    </xf>
    <xf numFmtId="9" fontId="51" fillId="30" borderId="6" xfId="0" applyNumberFormat="1" applyFont="1" applyFill="1" applyBorder="1"/>
    <xf numFmtId="1" fontId="51" fillId="30" borderId="6" xfId="0" applyNumberFormat="1" applyFont="1" applyFill="1" applyBorder="1"/>
    <xf numFmtId="1" fontId="61" fillId="9" borderId="87" xfId="0" applyNumberFormat="1" applyFont="1" applyFill="1" applyBorder="1"/>
    <xf numFmtId="1" fontId="61" fillId="9" borderId="88" xfId="0" applyNumberFormat="1" applyFont="1" applyFill="1" applyBorder="1"/>
    <xf numFmtId="3" fontId="55" fillId="9" borderId="90" xfId="0" applyNumberFormat="1" applyFont="1" applyFill="1" applyBorder="1"/>
    <xf numFmtId="3" fontId="55" fillId="9" borderId="91" xfId="0" applyNumberFormat="1" applyFont="1" applyFill="1" applyBorder="1"/>
    <xf numFmtId="3" fontId="55" fillId="9" borderId="92" xfId="0" applyNumberFormat="1" applyFont="1" applyFill="1" applyBorder="1"/>
    <xf numFmtId="169" fontId="18" fillId="0" borderId="74" xfId="0" applyNumberFormat="1" applyFont="1" applyBorder="1" applyAlignment="1">
      <alignment horizontal="left" vertical="center" wrapText="1"/>
    </xf>
    <xf numFmtId="0" fontId="0" fillId="0" borderId="0" xfId="0" applyAlignment="1">
      <alignment wrapText="1"/>
    </xf>
    <xf numFmtId="0" fontId="69" fillId="0" borderId="0" xfId="0" applyFont="1" applyAlignment="1">
      <alignment wrapText="1"/>
    </xf>
    <xf numFmtId="0" fontId="0" fillId="26" borderId="0" xfId="0" applyFill="1"/>
    <xf numFmtId="168" fontId="4" fillId="26" borderId="0" xfId="0" applyNumberFormat="1" applyFont="1" applyFill="1"/>
    <xf numFmtId="0" fontId="22" fillId="27" borderId="0" xfId="0" applyFont="1" applyFill="1" applyAlignment="1">
      <alignment horizontal="left" vertical="center" wrapText="1"/>
    </xf>
    <xf numFmtId="0" fontId="3" fillId="0" borderId="86" xfId="0" applyFont="1" applyBorder="1"/>
    <xf numFmtId="0" fontId="0" fillId="0" borderId="87" xfId="0" applyBorder="1"/>
    <xf numFmtId="0" fontId="0" fillId="0" borderId="74" xfId="0" applyBorder="1"/>
    <xf numFmtId="0" fontId="0" fillId="0" borderId="91" xfId="0" applyBorder="1"/>
    <xf numFmtId="0" fontId="74" fillId="0" borderId="0" xfId="0" applyFont="1"/>
    <xf numFmtId="0" fontId="4" fillId="4" borderId="6" xfId="0" applyFont="1" applyFill="1" applyBorder="1" applyAlignment="1">
      <alignment wrapText="1"/>
    </xf>
    <xf numFmtId="0" fontId="58" fillId="9" borderId="74" xfId="0" applyFont="1" applyFill="1" applyBorder="1"/>
    <xf numFmtId="0" fontId="58" fillId="9" borderId="77" xfId="0" applyFont="1" applyFill="1" applyBorder="1"/>
    <xf numFmtId="0" fontId="55" fillId="9" borderId="94" xfId="0" applyFont="1" applyFill="1" applyBorder="1" applyAlignment="1">
      <alignment wrapText="1"/>
    </xf>
    <xf numFmtId="0" fontId="55" fillId="9" borderId="95" xfId="0" applyFont="1" applyFill="1" applyBorder="1"/>
    <xf numFmtId="0" fontId="55" fillId="9" borderId="96" xfId="0" applyFont="1" applyFill="1" applyBorder="1" applyAlignment="1">
      <alignment horizontal="left"/>
    </xf>
    <xf numFmtId="3" fontId="24" fillId="27" borderId="41" xfId="0" applyNumberFormat="1" applyFont="1" applyFill="1" applyBorder="1" applyAlignment="1">
      <alignment horizontal="left" wrapText="1" indent="1"/>
    </xf>
    <xf numFmtId="167" fontId="24" fillId="27" borderId="41" xfId="1" applyNumberFormat="1" applyFont="1" applyFill="1" applyBorder="1" applyAlignment="1">
      <alignment horizontal="right"/>
    </xf>
    <xf numFmtId="0" fontId="24" fillId="4" borderId="52" xfId="0" applyFont="1" applyFill="1" applyBorder="1" applyAlignment="1">
      <alignment vertical="center" wrapText="1"/>
    </xf>
    <xf numFmtId="0" fontId="24" fillId="4" borderId="53" xfId="0" applyFont="1" applyFill="1" applyBorder="1" applyAlignment="1">
      <alignment horizontal="right" vertical="center" wrapText="1"/>
    </xf>
    <xf numFmtId="1" fontId="16" fillId="4" borderId="41" xfId="0" applyNumberFormat="1" applyFont="1" applyFill="1" applyBorder="1"/>
    <xf numFmtId="3" fontId="24" fillId="4" borderId="41" xfId="0" applyNumberFormat="1" applyFont="1" applyFill="1" applyBorder="1" applyAlignment="1">
      <alignment horizontal="right" wrapText="1" indent="1"/>
    </xf>
    <xf numFmtId="9" fontId="51" fillId="4" borderId="41" xfId="0" applyNumberFormat="1" applyFont="1" applyFill="1" applyBorder="1"/>
    <xf numFmtId="9" fontId="55" fillId="9" borderId="75" xfId="1" applyNumberFormat="1" applyFont="1" applyFill="1" applyBorder="1"/>
    <xf numFmtId="3" fontId="4" fillId="0" borderId="42" xfId="0" applyNumberFormat="1" applyFont="1" applyBorder="1" applyAlignment="1">
      <alignment vertical="center" wrapText="1"/>
    </xf>
    <xf numFmtId="3" fontId="4" fillId="0" borderId="42" xfId="0" applyNumberFormat="1" applyFont="1" applyBorder="1" applyAlignment="1">
      <alignment horizontal="center" vertical="center" wrapText="1"/>
    </xf>
    <xf numFmtId="3" fontId="4" fillId="44" borderId="41" xfId="0" applyNumberFormat="1" applyFont="1" applyFill="1" applyBorder="1" applyAlignment="1">
      <alignment horizontal="right"/>
    </xf>
    <xf numFmtId="9" fontId="51" fillId="44" borderId="41" xfId="0" applyNumberFormat="1" applyFont="1" applyFill="1" applyBorder="1"/>
    <xf numFmtId="3" fontId="4" fillId="44" borderId="41" xfId="0" applyNumberFormat="1" applyFont="1" applyFill="1" applyBorder="1"/>
    <xf numFmtId="3" fontId="55" fillId="44" borderId="41" xfId="0" applyNumberFormat="1" applyFont="1" applyFill="1" applyBorder="1" applyAlignment="1">
      <alignment horizontal="right" wrapText="1" indent="1"/>
    </xf>
    <xf numFmtId="167" fontId="55" fillId="44" borderId="41" xfId="1" applyNumberFormat="1" applyFont="1" applyFill="1" applyBorder="1" applyAlignment="1">
      <alignment horizontal="right"/>
    </xf>
    <xf numFmtId="3" fontId="0" fillId="4" borderId="77" xfId="0" applyNumberFormat="1" applyFill="1" applyBorder="1" applyAlignment="1">
      <alignment vertical="top" wrapText="1"/>
    </xf>
    <xf numFmtId="3" fontId="0" fillId="4" borderId="75" xfId="0" applyNumberFormat="1" applyFill="1" applyBorder="1" applyAlignment="1">
      <alignment horizontal="right" vertical="top" wrapText="1"/>
    </xf>
    <xf numFmtId="3" fontId="17" fillId="4" borderId="74" xfId="6" applyNumberFormat="1" applyFont="1" applyFill="1" applyBorder="1" applyAlignment="1">
      <alignment vertical="top" wrapText="1"/>
    </xf>
    <xf numFmtId="3" fontId="0" fillId="4" borderId="74" xfId="0" applyNumberFormat="1" applyFill="1" applyBorder="1" applyAlignment="1">
      <alignment vertical="top" wrapText="1"/>
    </xf>
    <xf numFmtId="0" fontId="31" fillId="0" borderId="0" xfId="0" applyFont="1" applyAlignment="1">
      <alignment horizontal="right" vertical="top" wrapText="1"/>
    </xf>
    <xf numFmtId="0" fontId="5" fillId="2" borderId="43" xfId="0" applyFont="1" applyFill="1" applyBorder="1"/>
    <xf numFmtId="169" fontId="4" fillId="0" borderId="93" xfId="0" applyNumberFormat="1" applyFont="1" applyBorder="1" applyAlignment="1">
      <alignment vertical="center" wrapText="1"/>
    </xf>
    <xf numFmtId="169" fontId="4" fillId="9" borderId="78" xfId="0" applyNumberFormat="1" applyFont="1" applyFill="1" applyBorder="1"/>
    <xf numFmtId="0" fontId="5" fillId="0" borderId="93" xfId="0" applyFont="1" applyBorder="1" applyAlignment="1">
      <alignment horizontal="right"/>
    </xf>
    <xf numFmtId="167" fontId="9" fillId="0" borderId="45" xfId="4" applyNumberFormat="1" applyFont="1" applyBorder="1"/>
    <xf numFmtId="167" fontId="4" fillId="0" borderId="45" xfId="4" applyNumberFormat="1" applyFont="1" applyBorder="1" applyAlignment="1">
      <alignment vertical="center"/>
    </xf>
    <xf numFmtId="1" fontId="4" fillId="5" borderId="74" xfId="0" applyNumberFormat="1" applyFont="1" applyFill="1" applyBorder="1"/>
    <xf numFmtId="0" fontId="63" fillId="9" borderId="74" xfId="0" applyFont="1" applyFill="1" applyBorder="1" applyAlignment="1">
      <alignment horizontal="center" vertical="center" wrapText="1"/>
    </xf>
    <xf numFmtId="0" fontId="5" fillId="9" borderId="74" xfId="0" applyFont="1" applyFill="1" applyBorder="1"/>
    <xf numFmtId="0" fontId="8" fillId="9" borderId="74" xfId="0" applyFont="1" applyFill="1" applyBorder="1" applyAlignment="1">
      <alignment wrapText="1"/>
    </xf>
    <xf numFmtId="37" fontId="5" fillId="9" borderId="74" xfId="1" applyNumberFormat="1" applyFont="1" applyFill="1" applyBorder="1" applyAlignment="1">
      <alignment vertical="center"/>
    </xf>
    <xf numFmtId="0" fontId="63" fillId="26" borderId="74" xfId="0" applyFont="1" applyFill="1" applyBorder="1" applyAlignment="1">
      <alignment vertical="center" wrapText="1"/>
    </xf>
    <xf numFmtId="0" fontId="63" fillId="26" borderId="74" xfId="0" applyFont="1" applyFill="1" applyBorder="1" applyAlignment="1">
      <alignment horizontal="center" vertical="center" wrapText="1"/>
    </xf>
    <xf numFmtId="9" fontId="5" fillId="26" borderId="74" xfId="2" applyFont="1" applyFill="1" applyBorder="1"/>
    <xf numFmtId="0" fontId="4" fillId="26" borderId="74" xfId="0" applyFont="1" applyFill="1" applyBorder="1" applyAlignment="1">
      <alignment wrapText="1"/>
    </xf>
    <xf numFmtId="0" fontId="0" fillId="26" borderId="74" xfId="0" applyFill="1" applyBorder="1"/>
    <xf numFmtId="0" fontId="14" fillId="9" borderId="74" xfId="0" applyFont="1" applyFill="1" applyBorder="1"/>
    <xf numFmtId="0" fontId="10" fillId="9" borderId="74" xfId="0" applyFont="1" applyFill="1" applyBorder="1" applyAlignment="1">
      <alignment wrapText="1"/>
    </xf>
    <xf numFmtId="170" fontId="4" fillId="9" borderId="74" xfId="4" applyNumberFormat="1" applyFont="1" applyFill="1" applyBorder="1" applyAlignment="1">
      <alignment vertical="center"/>
    </xf>
    <xf numFmtId="170" fontId="5" fillId="9" borderId="74" xfId="0" applyNumberFormat="1" applyFont="1" applyFill="1" applyBorder="1" applyAlignment="1">
      <alignment vertical="center"/>
    </xf>
    <xf numFmtId="167" fontId="4" fillId="9" borderId="74" xfId="0" applyNumberFormat="1" applyFont="1" applyFill="1" applyBorder="1" applyAlignment="1">
      <alignment wrapText="1"/>
    </xf>
    <xf numFmtId="0" fontId="57" fillId="9" borderId="74" xfId="0" applyFont="1" applyFill="1" applyBorder="1" applyAlignment="1">
      <alignment horizontal="center" vertical="center" wrapText="1"/>
    </xf>
    <xf numFmtId="0" fontId="57" fillId="9" borderId="74" xfId="0" applyFont="1" applyFill="1" applyBorder="1" applyAlignment="1">
      <alignment vertical="center" wrapText="1"/>
    </xf>
    <xf numFmtId="0" fontId="57" fillId="9" borderId="74" xfId="0" applyFont="1" applyFill="1" applyBorder="1" applyAlignment="1">
      <alignment horizontal="right" vertical="center" wrapText="1"/>
    </xf>
    <xf numFmtId="0" fontId="69" fillId="9" borderId="74" xfId="0" applyFont="1" applyFill="1" applyBorder="1" applyAlignment="1">
      <alignment horizontal="center" vertical="center" wrapText="1"/>
    </xf>
    <xf numFmtId="0" fontId="66" fillId="9" borderId="74" xfId="0" applyFont="1" applyFill="1" applyBorder="1" applyAlignment="1">
      <alignment horizontal="center" vertical="center" wrapText="1"/>
    </xf>
    <xf numFmtId="0" fontId="66" fillId="9" borderId="74" xfId="0" applyFont="1" applyFill="1" applyBorder="1" applyAlignment="1">
      <alignment vertical="center" wrapText="1"/>
    </xf>
    <xf numFmtId="0" fontId="70" fillId="9" borderId="74" xfId="0" applyFont="1" applyFill="1" applyBorder="1"/>
    <xf numFmtId="0" fontId="67" fillId="0" borderId="74" xfId="0" applyFont="1" applyBorder="1"/>
    <xf numFmtId="0" fontId="66" fillId="9" borderId="74" xfId="0" applyFont="1" applyFill="1" applyBorder="1" applyAlignment="1">
      <alignment horizontal="right" vertical="center" wrapText="1"/>
    </xf>
    <xf numFmtId="0" fontId="67" fillId="9" borderId="74" xfId="0" applyFont="1" applyFill="1" applyBorder="1"/>
    <xf numFmtId="0" fontId="8" fillId="26" borderId="74" xfId="0" applyFont="1" applyFill="1" applyBorder="1" applyAlignment="1">
      <alignment wrapText="1"/>
    </xf>
    <xf numFmtId="0" fontId="0" fillId="9" borderId="74" xfId="0" applyFill="1" applyBorder="1"/>
    <xf numFmtId="0" fontId="0" fillId="42" borderId="0" xfId="0" applyFill="1"/>
    <xf numFmtId="167" fontId="24" fillId="4" borderId="41" xfId="1" applyNumberFormat="1" applyFont="1" applyFill="1" applyBorder="1" applyAlignment="1">
      <alignment horizontal="right"/>
    </xf>
    <xf numFmtId="3" fontId="55" fillId="4" borderId="41" xfId="0" applyNumberFormat="1" applyFont="1" applyFill="1" applyBorder="1" applyAlignment="1">
      <alignment horizontal="right" wrapText="1"/>
    </xf>
    <xf numFmtId="167" fontId="24" fillId="4" borderId="74" xfId="1" applyNumberFormat="1" applyFont="1" applyFill="1" applyBorder="1" applyAlignment="1">
      <alignment horizontal="right"/>
    </xf>
    <xf numFmtId="9" fontId="55" fillId="4" borderId="41" xfId="1" applyNumberFormat="1" applyFont="1" applyFill="1" applyBorder="1" applyAlignment="1">
      <alignment horizontal="right"/>
    </xf>
    <xf numFmtId="0" fontId="16" fillId="9" borderId="74" xfId="0" applyFont="1" applyFill="1" applyBorder="1" applyAlignment="1">
      <alignment horizontal="center" vertical="center" wrapText="1"/>
    </xf>
    <xf numFmtId="0" fontId="24" fillId="9" borderId="74" xfId="0" applyFont="1" applyFill="1" applyBorder="1" applyAlignment="1">
      <alignment horizontal="center" vertical="center" wrapText="1"/>
    </xf>
    <xf numFmtId="0" fontId="24" fillId="9" borderId="74" xfId="0" applyFont="1" applyFill="1" applyBorder="1" applyAlignment="1">
      <alignment vertical="center" wrapText="1"/>
    </xf>
    <xf numFmtId="0" fontId="31" fillId="9" borderId="74" xfId="0" applyFont="1" applyFill="1" applyBorder="1"/>
    <xf numFmtId="0" fontId="24" fillId="9" borderId="74" xfId="0" applyFont="1" applyFill="1" applyBorder="1" applyAlignment="1">
      <alignment horizontal="right" vertical="center" wrapText="1"/>
    </xf>
    <xf numFmtId="0" fontId="16" fillId="9" borderId="41" xfId="0" applyFont="1" applyFill="1" applyBorder="1"/>
    <xf numFmtId="166" fontId="24" fillId="9" borderId="41" xfId="7" applyFont="1" applyFill="1" applyBorder="1"/>
    <xf numFmtId="0" fontId="24" fillId="9" borderId="41" xfId="0" applyFont="1" applyFill="1" applyBorder="1" applyAlignment="1">
      <alignment wrapText="1"/>
    </xf>
    <xf numFmtId="0" fontId="24" fillId="9" borderId="0" xfId="0" applyFont="1" applyFill="1"/>
    <xf numFmtId="169" fontId="18" fillId="41" borderId="93" xfId="0" applyNumberFormat="1" applyFont="1" applyFill="1" applyBorder="1" applyAlignment="1">
      <alignment horizontal="right" vertical="center" wrapText="1"/>
    </xf>
    <xf numFmtId="169" fontId="17" fillId="4" borderId="93" xfId="0" applyNumberFormat="1" applyFont="1" applyFill="1" applyBorder="1" applyAlignment="1">
      <alignment horizontal="right" vertical="center" wrapText="1"/>
    </xf>
    <xf numFmtId="169" fontId="18" fillId="4" borderId="93" xfId="0" applyNumberFormat="1" applyFont="1" applyFill="1" applyBorder="1" applyAlignment="1">
      <alignment horizontal="right" vertical="center" wrapText="1"/>
    </xf>
    <xf numFmtId="1" fontId="18" fillId="41" borderId="74" xfId="0" applyNumberFormat="1" applyFont="1" applyFill="1" applyBorder="1"/>
    <xf numFmtId="1" fontId="59" fillId="41" borderId="74" xfId="0" applyNumberFormat="1" applyFont="1" applyFill="1" applyBorder="1"/>
    <xf numFmtId="0" fontId="18" fillId="41" borderId="74" xfId="0" applyFont="1" applyFill="1" applyBorder="1"/>
    <xf numFmtId="3" fontId="6" fillId="0" borderId="74" xfId="1" applyNumberFormat="1" applyFont="1" applyFill="1" applyBorder="1"/>
    <xf numFmtId="167" fontId="6" fillId="31" borderId="74" xfId="1" applyNumberFormat="1" applyFont="1" applyFill="1" applyBorder="1"/>
    <xf numFmtId="2" fontId="6" fillId="31" borderId="74" xfId="1" applyNumberFormat="1" applyFont="1" applyFill="1" applyBorder="1"/>
    <xf numFmtId="2" fontId="6" fillId="0" borderId="74" xfId="1" applyNumberFormat="1" applyFont="1" applyFill="1" applyBorder="1"/>
    <xf numFmtId="10" fontId="6" fillId="27" borderId="74" xfId="1" applyNumberFormat="1" applyFont="1" applyFill="1" applyBorder="1"/>
    <xf numFmtId="10" fontId="6" fillId="0" borderId="74" xfId="1" applyNumberFormat="1" applyFont="1" applyFill="1" applyBorder="1"/>
    <xf numFmtId="167" fontId="2" fillId="0" borderId="74" xfId="1" applyNumberFormat="1" applyFont="1" applyFill="1" applyBorder="1" applyAlignment="1">
      <alignment horizontal="left"/>
    </xf>
    <xf numFmtId="167" fontId="6" fillId="0" borderId="74" xfId="1" applyNumberFormat="1" applyFont="1" applyFill="1" applyBorder="1"/>
    <xf numFmtId="167" fontId="6" fillId="4" borderId="74" xfId="1" applyNumberFormat="1" applyFont="1" applyFill="1" applyBorder="1"/>
    <xf numFmtId="3" fontId="6" fillId="4" borderId="74" xfId="1" applyNumberFormat="1" applyFont="1" applyFill="1" applyBorder="1"/>
    <xf numFmtId="0" fontId="54" fillId="4" borderId="74" xfId="0" applyFont="1" applyFill="1" applyBorder="1"/>
    <xf numFmtId="3" fontId="6" fillId="31" borderId="74" xfId="1" applyNumberFormat="1" applyFont="1" applyFill="1" applyBorder="1"/>
    <xf numFmtId="0" fontId="53" fillId="0" borderId="74" xfId="0" applyFont="1" applyBorder="1" applyAlignment="1">
      <alignment wrapText="1"/>
    </xf>
    <xf numFmtId="2" fontId="6" fillId="31" borderId="74" xfId="1" applyNumberFormat="1" applyFont="1" applyFill="1" applyBorder="1" applyAlignment="1">
      <alignment wrapText="1"/>
    </xf>
    <xf numFmtId="169" fontId="18" fillId="39" borderId="93" xfId="0" applyNumberFormat="1" applyFont="1" applyFill="1" applyBorder="1" applyAlignment="1">
      <alignment horizontal="right" vertical="center" wrapText="1"/>
    </xf>
    <xf numFmtId="169" fontId="18" fillId="39" borderId="74" xfId="0" applyNumberFormat="1" applyFont="1" applyFill="1" applyBorder="1" applyAlignment="1">
      <alignment horizontal="left" vertical="center" wrapText="1"/>
    </xf>
    <xf numFmtId="10" fontId="6" fillId="39" borderId="74" xfId="1" applyNumberFormat="1" applyFont="1" applyFill="1" applyBorder="1"/>
    <xf numFmtId="167" fontId="6" fillId="31" borderId="75" xfId="1" applyNumberFormat="1" applyFont="1" applyFill="1" applyBorder="1" applyAlignment="1">
      <alignment horizontal="left"/>
    </xf>
    <xf numFmtId="3" fontId="6" fillId="39" borderId="74" xfId="1" applyNumberFormat="1" applyFont="1" applyFill="1" applyBorder="1"/>
    <xf numFmtId="169" fontId="18" fillId="31" borderId="76" xfId="0" applyNumberFormat="1" applyFont="1" applyFill="1" applyBorder="1" applyAlignment="1">
      <alignment horizontal="right" vertical="center" wrapText="1"/>
    </xf>
    <xf numFmtId="169" fontId="18" fillId="31" borderId="74" xfId="0" applyNumberFormat="1" applyFont="1" applyFill="1" applyBorder="1" applyAlignment="1">
      <alignment horizontal="left" vertical="center" wrapText="1"/>
    </xf>
    <xf numFmtId="167" fontId="2" fillId="27" borderId="74" xfId="1" applyNumberFormat="1" applyFont="1" applyFill="1" applyBorder="1" applyAlignment="1">
      <alignment horizontal="left"/>
    </xf>
    <xf numFmtId="167" fontId="6" fillId="27" borderId="74" xfId="1" applyNumberFormat="1" applyFont="1" applyFill="1" applyBorder="1"/>
    <xf numFmtId="3" fontId="6" fillId="27" borderId="74" xfId="1" applyNumberFormat="1" applyFont="1" applyFill="1" applyBorder="1"/>
    <xf numFmtId="167" fontId="17" fillId="4" borderId="74" xfId="0" applyNumberFormat="1" applyFont="1" applyFill="1" applyBorder="1"/>
    <xf numFmtId="167" fontId="73" fillId="4" borderId="74" xfId="0" applyNumberFormat="1" applyFont="1" applyFill="1" applyBorder="1"/>
    <xf numFmtId="0" fontId="22" fillId="27" borderId="0" xfId="0" applyFont="1" applyFill="1" applyAlignment="1">
      <alignment horizontal="right" vertical="center" wrapText="1"/>
    </xf>
    <xf numFmtId="0" fontId="5" fillId="0" borderId="0" xfId="0" applyFont="1" applyAlignment="1">
      <alignment horizontal="right"/>
    </xf>
    <xf numFmtId="0" fontId="3" fillId="0" borderId="0" xfId="0" applyFont="1" applyAlignment="1">
      <alignment horizontal="right"/>
    </xf>
    <xf numFmtId="0" fontId="3" fillId="0" borderId="44" xfId="0" applyFont="1" applyBorder="1" applyAlignment="1">
      <alignment horizontal="right"/>
    </xf>
    <xf numFmtId="167" fontId="6" fillId="27" borderId="74" xfId="1" applyNumberFormat="1" applyFont="1" applyFill="1" applyBorder="1" applyAlignment="1">
      <alignment horizontal="right"/>
    </xf>
    <xf numFmtId="167" fontId="6" fillId="4" borderId="47" xfId="1" applyNumberFormat="1" applyFont="1" applyFill="1" applyBorder="1" applyAlignment="1">
      <alignment horizontal="right"/>
    </xf>
    <xf numFmtId="167" fontId="6" fillId="4" borderId="49" xfId="1" applyNumberFormat="1" applyFont="1" applyFill="1" applyBorder="1" applyAlignment="1">
      <alignment horizontal="right"/>
    </xf>
    <xf numFmtId="167" fontId="17" fillId="4" borderId="74" xfId="1" applyNumberFormat="1" applyFont="1" applyFill="1" applyBorder="1"/>
    <xf numFmtId="167" fontId="17" fillId="4" borderId="74" xfId="1" applyNumberFormat="1" applyFont="1" applyFill="1" applyBorder="1" applyAlignment="1">
      <alignment horizontal="left"/>
    </xf>
    <xf numFmtId="167" fontId="18" fillId="4" borderId="74" xfId="1" applyNumberFormat="1" applyFont="1" applyFill="1" applyBorder="1"/>
    <xf numFmtId="9" fontId="6" fillId="4" borderId="74" xfId="1" applyNumberFormat="1" applyFont="1" applyFill="1" applyBorder="1"/>
    <xf numFmtId="167" fontId="17" fillId="4" borderId="74" xfId="0" applyNumberFormat="1" applyFont="1" applyFill="1" applyBorder="1" applyAlignment="1">
      <alignment wrapText="1"/>
    </xf>
    <xf numFmtId="3" fontId="6" fillId="30" borderId="74" xfId="1" applyNumberFormat="1" applyFont="1" applyFill="1" applyBorder="1"/>
    <xf numFmtId="167" fontId="17" fillId="30" borderId="74" xfId="0" applyNumberFormat="1" applyFont="1" applyFill="1" applyBorder="1"/>
    <xf numFmtId="9" fontId="6" fillId="30" borderId="74" xfId="1" applyNumberFormat="1" applyFont="1" applyFill="1" applyBorder="1"/>
    <xf numFmtId="167" fontId="17" fillId="30" borderId="74" xfId="0" applyNumberFormat="1" applyFont="1" applyFill="1" applyBorder="1" applyAlignment="1">
      <alignment wrapText="1"/>
    </xf>
    <xf numFmtId="167" fontId="73" fillId="30" borderId="74" xfId="0" applyNumberFormat="1" applyFont="1" applyFill="1" applyBorder="1"/>
    <xf numFmtId="167" fontId="2" fillId="27" borderId="74" xfId="1" applyNumberFormat="1" applyFont="1" applyFill="1" applyBorder="1" applyAlignment="1">
      <alignment horizontal="right"/>
    </xf>
    <xf numFmtId="167" fontId="6" fillId="30" borderId="74" xfId="1" applyNumberFormat="1" applyFont="1" applyFill="1" applyBorder="1" applyAlignment="1">
      <alignment horizontal="left"/>
    </xf>
    <xf numFmtId="0" fontId="54" fillId="30" borderId="74" xfId="0" applyFont="1" applyFill="1" applyBorder="1"/>
    <xf numFmtId="167" fontId="17" fillId="30" borderId="74" xfId="1" applyNumberFormat="1" applyFont="1" applyFill="1" applyBorder="1" applyAlignment="1">
      <alignment horizontal="left"/>
    </xf>
    <xf numFmtId="169" fontId="18" fillId="30" borderId="93" xfId="0" applyNumberFormat="1" applyFont="1" applyFill="1" applyBorder="1" applyAlignment="1">
      <alignment horizontal="right" vertical="center" wrapText="1"/>
    </xf>
    <xf numFmtId="167" fontId="2" fillId="30" borderId="74" xfId="1" applyNumberFormat="1" applyFont="1" applyFill="1" applyBorder="1" applyAlignment="1"/>
    <xf numFmtId="0" fontId="0" fillId="30" borderId="74" xfId="0" applyFill="1" applyBorder="1"/>
    <xf numFmtId="167" fontId="6" fillId="30" borderId="47" xfId="1" applyNumberFormat="1" applyFont="1" applyFill="1" applyBorder="1" applyAlignment="1">
      <alignment horizontal="right"/>
    </xf>
    <xf numFmtId="167" fontId="6" fillId="30" borderId="49" xfId="1" applyNumberFormat="1" applyFont="1" applyFill="1" applyBorder="1" applyAlignment="1">
      <alignment horizontal="right"/>
    </xf>
    <xf numFmtId="167" fontId="2" fillId="39" borderId="74" xfId="1" applyNumberFormat="1" applyFont="1" applyFill="1" applyBorder="1" applyAlignment="1"/>
    <xf numFmtId="0" fontId="0" fillId="39" borderId="74" xfId="0" applyFill="1" applyBorder="1"/>
    <xf numFmtId="0" fontId="24" fillId="39" borderId="74" xfId="0" applyFont="1" applyFill="1" applyBorder="1"/>
    <xf numFmtId="167" fontId="6" fillId="39" borderId="47" xfId="1" applyNumberFormat="1" applyFont="1" applyFill="1" applyBorder="1" applyAlignment="1">
      <alignment horizontal="right"/>
    </xf>
    <xf numFmtId="167" fontId="6" fillId="39" borderId="74" xfId="1" applyNumberFormat="1" applyFont="1" applyFill="1" applyBorder="1" applyAlignment="1">
      <alignment horizontal="left"/>
    </xf>
    <xf numFmtId="0" fontId="54" fillId="39" borderId="74" xfId="0" applyFont="1" applyFill="1" applyBorder="1"/>
    <xf numFmtId="167" fontId="17" fillId="39" borderId="74" xfId="0" applyNumberFormat="1" applyFont="1" applyFill="1" applyBorder="1"/>
    <xf numFmtId="167" fontId="6" fillId="39" borderId="49" xfId="1" applyNumberFormat="1" applyFont="1" applyFill="1" applyBorder="1" applyAlignment="1">
      <alignment horizontal="right"/>
    </xf>
    <xf numFmtId="9" fontId="6" fillId="39" borderId="74" xfId="1" applyNumberFormat="1" applyFont="1" applyFill="1" applyBorder="1"/>
    <xf numFmtId="167" fontId="17" fillId="39" borderId="74" xfId="0" applyNumberFormat="1" applyFont="1" applyFill="1" applyBorder="1" applyAlignment="1">
      <alignment wrapText="1"/>
    </xf>
    <xf numFmtId="167" fontId="73" fillId="39" borderId="74" xfId="0" applyNumberFormat="1" applyFont="1" applyFill="1" applyBorder="1"/>
    <xf numFmtId="167" fontId="18" fillId="39" borderId="74" xfId="1" applyNumberFormat="1" applyFont="1" applyFill="1" applyBorder="1" applyAlignment="1">
      <alignment horizontal="left"/>
    </xf>
    <xf numFmtId="2" fontId="5" fillId="31" borderId="0" xfId="4" applyNumberFormat="1" applyFont="1" applyFill="1" applyBorder="1"/>
    <xf numFmtId="3" fontId="54" fillId="4" borderId="6" xfId="0" applyNumberFormat="1" applyFont="1" applyFill="1" applyBorder="1"/>
    <xf numFmtId="0" fontId="17" fillId="27" borderId="74" xfId="0" applyFont="1" applyFill="1" applyBorder="1" applyAlignment="1">
      <alignment wrapText="1"/>
    </xf>
    <xf numFmtId="0" fontId="6" fillId="31" borderId="74" xfId="0" applyFont="1" applyFill="1" applyBorder="1" applyAlignment="1">
      <alignment wrapText="1"/>
    </xf>
    <xf numFmtId="0" fontId="17" fillId="39" borderId="74" xfId="0" applyFont="1" applyFill="1" applyBorder="1" applyAlignment="1">
      <alignment wrapText="1"/>
    </xf>
    <xf numFmtId="169" fontId="17" fillId="39" borderId="74" xfId="0" applyNumberFormat="1" applyFont="1" applyFill="1" applyBorder="1" applyAlignment="1">
      <alignment horizontal="left" vertical="center" wrapText="1"/>
    </xf>
    <xf numFmtId="167" fontId="2" fillId="45" borderId="74" xfId="1" applyNumberFormat="1" applyFont="1" applyFill="1" applyBorder="1"/>
    <xf numFmtId="3" fontId="2" fillId="45" borderId="74" xfId="1" applyNumberFormat="1" applyFont="1" applyFill="1" applyBorder="1"/>
    <xf numFmtId="0" fontId="17" fillId="45" borderId="74" xfId="0" applyFont="1" applyFill="1" applyBorder="1" applyAlignment="1">
      <alignment wrapText="1"/>
    </xf>
    <xf numFmtId="1" fontId="59" fillId="41" borderId="54" xfId="0" applyNumberFormat="1" applyFont="1" applyFill="1" applyBorder="1"/>
    <xf numFmtId="1" fontId="54" fillId="4" borderId="6" xfId="0" applyNumberFormat="1" applyFont="1" applyFill="1" applyBorder="1"/>
    <xf numFmtId="0" fontId="54" fillId="4" borderId="6" xfId="0" applyFont="1" applyFill="1" applyBorder="1" applyAlignment="1">
      <alignment wrapText="1"/>
    </xf>
    <xf numFmtId="9" fontId="54" fillId="4" borderId="6" xfId="0" applyNumberFormat="1" applyFont="1" applyFill="1" applyBorder="1"/>
    <xf numFmtId="0" fontId="72" fillId="4" borderId="6" xfId="0" applyFont="1" applyFill="1" applyBorder="1" applyAlignment="1">
      <alignment wrapText="1"/>
    </xf>
    <xf numFmtId="9" fontId="54" fillId="34" borderId="6" xfId="0" applyNumberFormat="1" applyFont="1" applyFill="1" applyBorder="1"/>
    <xf numFmtId="1" fontId="54" fillId="34" borderId="6" xfId="0" applyNumberFormat="1" applyFont="1" applyFill="1" applyBorder="1"/>
    <xf numFmtId="3" fontId="54" fillId="34" borderId="6" xfId="0" applyNumberFormat="1" applyFont="1" applyFill="1" applyBorder="1"/>
    <xf numFmtId="0" fontId="51" fillId="43" borderId="6" xfId="0" applyFont="1" applyFill="1" applyBorder="1" applyAlignment="1">
      <alignment wrapText="1"/>
    </xf>
    <xf numFmtId="9" fontId="51" fillId="43" borderId="6" xfId="0" applyNumberFormat="1" applyFont="1" applyFill="1" applyBorder="1"/>
    <xf numFmtId="3" fontId="54" fillId="43" borderId="6" xfId="0" applyNumberFormat="1" applyFont="1" applyFill="1" applyBorder="1"/>
    <xf numFmtId="1" fontId="51" fillId="43" borderId="6" xfId="0" applyNumberFormat="1" applyFont="1" applyFill="1" applyBorder="1"/>
    <xf numFmtId="3" fontId="51" fillId="30" borderId="6" xfId="0" applyNumberFormat="1" applyFont="1" applyFill="1" applyBorder="1"/>
    <xf numFmtId="0" fontId="51" fillId="39" borderId="6" xfId="0" applyFont="1" applyFill="1" applyBorder="1" applyAlignment="1">
      <alignment wrapText="1"/>
    </xf>
    <xf numFmtId="9" fontId="51" fillId="39" borderId="6" xfId="0" applyNumberFormat="1" applyFont="1" applyFill="1" applyBorder="1"/>
    <xf numFmtId="3" fontId="54" fillId="39" borderId="6" xfId="0" applyNumberFormat="1" applyFont="1" applyFill="1" applyBorder="1"/>
    <xf numFmtId="1" fontId="51" fillId="39" borderId="6" xfId="0" applyNumberFormat="1" applyFont="1" applyFill="1" applyBorder="1"/>
    <xf numFmtId="3" fontId="51" fillId="34" borderId="6" xfId="0" applyNumberFormat="1" applyFont="1" applyFill="1" applyBorder="1"/>
    <xf numFmtId="1" fontId="51" fillId="34" borderId="6" xfId="0" applyNumberFormat="1" applyFont="1" applyFill="1" applyBorder="1"/>
    <xf numFmtId="9" fontId="51" fillId="34" borderId="6" xfId="0" applyNumberFormat="1" applyFont="1" applyFill="1" applyBorder="1"/>
    <xf numFmtId="10" fontId="6" fillId="34" borderId="74" xfId="1" applyNumberFormat="1" applyFont="1" applyFill="1" applyBorder="1"/>
    <xf numFmtId="10" fontId="6" fillId="43" borderId="74" xfId="1" applyNumberFormat="1" applyFont="1" applyFill="1" applyBorder="1"/>
    <xf numFmtId="10" fontId="6" fillId="30" borderId="74" xfId="1" applyNumberFormat="1" applyFont="1" applyFill="1" applyBorder="1"/>
    <xf numFmtId="0" fontId="51" fillId="31" borderId="6" xfId="0" applyFont="1" applyFill="1" applyBorder="1" applyAlignment="1">
      <alignment wrapText="1"/>
    </xf>
    <xf numFmtId="3" fontId="51" fillId="31" borderId="6" xfId="0" applyNumberFormat="1" applyFont="1" applyFill="1" applyBorder="1"/>
    <xf numFmtId="1" fontId="51" fillId="31" borderId="6" xfId="0" applyNumberFormat="1" applyFont="1" applyFill="1" applyBorder="1"/>
    <xf numFmtId="9" fontId="51" fillId="31" borderId="6" xfId="0" applyNumberFormat="1" applyFont="1" applyFill="1" applyBorder="1"/>
    <xf numFmtId="10" fontId="6" fillId="31" borderId="74" xfId="1" applyNumberFormat="1" applyFont="1" applyFill="1" applyBorder="1"/>
    <xf numFmtId="9" fontId="51" fillId="4" borderId="6" xfId="2" applyFont="1" applyFill="1" applyBorder="1"/>
    <xf numFmtId="10" fontId="51" fillId="4" borderId="6" xfId="2" applyNumberFormat="1" applyFont="1" applyFill="1" applyBorder="1"/>
    <xf numFmtId="10" fontId="51" fillId="4" borderId="6" xfId="0" applyNumberFormat="1" applyFont="1" applyFill="1" applyBorder="1"/>
    <xf numFmtId="0" fontId="0" fillId="31" borderId="0" xfId="0" applyFill="1"/>
    <xf numFmtId="0" fontId="76" fillId="0" borderId="0" xfId="244" applyAlignment="1">
      <alignment vertical="center"/>
    </xf>
    <xf numFmtId="0" fontId="76" fillId="0" borderId="95" xfId="244" applyBorder="1" applyAlignment="1">
      <alignment vertical="center"/>
    </xf>
    <xf numFmtId="0" fontId="78" fillId="0" borderId="0" xfId="0" applyFont="1" applyAlignment="1" applyProtection="1">
      <alignment wrapText="1"/>
      <protection locked="0"/>
    </xf>
    <xf numFmtId="4" fontId="59" fillId="9" borderId="0" xfId="0" applyNumberFormat="1" applyFont="1" applyFill="1" applyAlignment="1">
      <alignment vertical="center" wrapText="1"/>
    </xf>
    <xf numFmtId="0" fontId="59" fillId="47" borderId="74" xfId="0" applyFont="1" applyFill="1" applyBorder="1" applyAlignment="1">
      <alignment horizontal="left" vertical="center" wrapText="1"/>
    </xf>
    <xf numFmtId="0" fontId="81" fillId="49" borderId="77" xfId="0" applyFont="1" applyFill="1" applyBorder="1" applyAlignment="1">
      <alignment horizontal="left" vertical="center"/>
    </xf>
    <xf numFmtId="0" fontId="81" fillId="49" borderId="80" xfId="0" applyFont="1" applyFill="1" applyBorder="1" applyAlignment="1">
      <alignment horizontal="left" vertical="center"/>
    </xf>
    <xf numFmtId="0" fontId="81" fillId="49" borderId="75" xfId="0" applyFont="1" applyFill="1" applyBorder="1" applyAlignment="1">
      <alignment horizontal="left" vertical="center"/>
    </xf>
    <xf numFmtId="0" fontId="59" fillId="47" borderId="74" xfId="0" applyFont="1" applyFill="1" applyBorder="1" applyAlignment="1">
      <alignment vertical="center" wrapText="1"/>
    </xf>
    <xf numFmtId="0" fontId="55" fillId="9" borderId="74" xfId="0" applyFont="1" applyFill="1" applyBorder="1" applyAlignment="1" applyProtection="1">
      <alignment vertical="center" wrapText="1"/>
      <protection locked="0"/>
    </xf>
    <xf numFmtId="0" fontId="59" fillId="47" borderId="74" xfId="0" applyFont="1" applyFill="1" applyBorder="1" applyAlignment="1">
      <alignment horizontal="center" vertical="center" wrapText="1"/>
    </xf>
    <xf numFmtId="0" fontId="59" fillId="47" borderId="77" xfId="0" applyFont="1" applyFill="1" applyBorder="1" applyAlignment="1">
      <alignment vertical="center" wrapText="1"/>
    </xf>
    <xf numFmtId="0" fontId="59" fillId="48" borderId="74" xfId="0" applyFont="1" applyFill="1" applyBorder="1" applyAlignment="1">
      <alignment horizontal="center" vertical="center" wrapText="1"/>
    </xf>
    <xf numFmtId="3" fontId="55" fillId="9" borderId="74" xfId="0" applyNumberFormat="1" applyFont="1" applyFill="1" applyBorder="1" applyAlignment="1" applyProtection="1">
      <alignment horizontal="right" vertical="center" wrapText="1"/>
      <protection locked="0"/>
    </xf>
    <xf numFmtId="0" fontId="55" fillId="9" borderId="74" xfId="0" applyFont="1" applyFill="1" applyBorder="1" applyAlignment="1" applyProtection="1">
      <alignment horizontal="left" vertical="center" wrapText="1"/>
      <protection locked="0"/>
    </xf>
    <xf numFmtId="9" fontId="55" fillId="48" borderId="74" xfId="2" applyFont="1" applyFill="1" applyBorder="1" applyAlignment="1" applyProtection="1">
      <alignment horizontal="right" vertical="center" wrapText="1"/>
    </xf>
    <xf numFmtId="3" fontId="55" fillId="48" borderId="74" xfId="0" applyNumberFormat="1" applyFont="1" applyFill="1" applyBorder="1" applyAlignment="1">
      <alignment horizontal="right" vertical="center" wrapText="1"/>
    </xf>
    <xf numFmtId="0" fontId="59" fillId="9" borderId="0" xfId="0" applyFont="1" applyFill="1" applyAlignment="1">
      <alignment wrapText="1"/>
    </xf>
    <xf numFmtId="0" fontId="55" fillId="9" borderId="0" xfId="0" applyFont="1" applyFill="1" applyAlignment="1">
      <alignment wrapText="1"/>
    </xf>
    <xf numFmtId="0" fontId="55" fillId="32" borderId="17" xfId="0" applyFont="1" applyFill="1" applyBorder="1" applyAlignment="1">
      <alignment horizontal="center" vertical="center" wrapText="1"/>
    </xf>
    <xf numFmtId="3" fontId="55" fillId="32" borderId="17" xfId="0" applyNumberFormat="1" applyFont="1" applyFill="1" applyBorder="1" applyAlignment="1">
      <alignment horizontal="right" vertical="center" wrapText="1"/>
    </xf>
    <xf numFmtId="0" fontId="55" fillId="32" borderId="74" xfId="0" applyFont="1" applyFill="1" applyBorder="1" applyAlignment="1">
      <alignment horizontal="center" vertical="center" wrapText="1"/>
    </xf>
    <xf numFmtId="9" fontId="55" fillId="32" borderId="74" xfId="2" applyFont="1" applyFill="1" applyBorder="1" applyAlignment="1" applyProtection="1">
      <alignment horizontal="right" vertical="center" wrapText="1"/>
    </xf>
    <xf numFmtId="0" fontId="59" fillId="0" borderId="0" xfId="0" applyFont="1" applyAlignment="1">
      <alignment wrapText="1"/>
    </xf>
    <xf numFmtId="0" fontId="82" fillId="0" borderId="0" xfId="0" applyFont="1" applyAlignment="1">
      <alignment wrapText="1"/>
    </xf>
    <xf numFmtId="0" fontId="83" fillId="9" borderId="0" xfId="0" applyFont="1" applyFill="1" applyAlignment="1">
      <alignment wrapText="1"/>
    </xf>
    <xf numFmtId="0" fontId="84" fillId="46" borderId="0" xfId="0" applyFont="1" applyFill="1" applyAlignment="1" applyProtection="1">
      <alignment wrapText="1"/>
      <protection locked="0"/>
    </xf>
    <xf numFmtId="0" fontId="85" fillId="0" borderId="0" xfId="0" applyFont="1" applyAlignment="1" applyProtection="1">
      <alignment wrapText="1"/>
      <protection locked="0"/>
    </xf>
    <xf numFmtId="0" fontId="84" fillId="0" borderId="0" xfId="0" applyFont="1" applyAlignment="1" applyProtection="1">
      <alignment wrapText="1"/>
      <protection locked="0"/>
    </xf>
    <xf numFmtId="0" fontId="17" fillId="0" borderId="14" xfId="0" applyFont="1" applyBorder="1" applyAlignment="1">
      <alignment horizontal="left" vertical="center" wrapText="1" indent="1"/>
    </xf>
    <xf numFmtId="0" fontId="0" fillId="0" borderId="84" xfId="0" applyBorder="1"/>
    <xf numFmtId="0" fontId="0" fillId="0" borderId="85" xfId="0" applyBorder="1"/>
    <xf numFmtId="0" fontId="0" fillId="0" borderId="78" xfId="0" applyBorder="1"/>
    <xf numFmtId="0" fontId="58" fillId="9" borderId="74" xfId="0" applyFont="1" applyFill="1" applyBorder="1" applyAlignment="1">
      <alignment wrapText="1"/>
    </xf>
    <xf numFmtId="0" fontId="75" fillId="9" borderId="74" xfId="0" applyFont="1" applyFill="1" applyBorder="1"/>
    <xf numFmtId="0" fontId="59" fillId="47" borderId="108" xfId="0" applyFont="1" applyFill="1" applyBorder="1" applyAlignment="1">
      <alignment vertical="center" wrapText="1"/>
    </xf>
    <xf numFmtId="0" fontId="59" fillId="47" borderId="107" xfId="0" applyFont="1" applyFill="1" applyBorder="1" applyAlignment="1">
      <alignment horizontal="center" vertical="center" wrapText="1"/>
    </xf>
    <xf numFmtId="0" fontId="55" fillId="9" borderId="77" xfId="0" applyFont="1" applyFill="1" applyBorder="1" applyAlignment="1" applyProtection="1">
      <alignment vertical="center" wrapText="1"/>
      <protection locked="0"/>
    </xf>
    <xf numFmtId="0" fontId="86" fillId="9" borderId="74" xfId="0" applyFont="1" applyFill="1" applyBorder="1" applyAlignment="1" applyProtection="1">
      <alignment horizontal="left" vertical="center" wrapText="1"/>
      <protection locked="0"/>
    </xf>
    <xf numFmtId="0" fontId="86" fillId="46" borderId="114" xfId="0" applyFont="1" applyFill="1" applyBorder="1" applyAlignment="1">
      <alignment horizontal="left" vertical="center" wrapText="1"/>
    </xf>
    <xf numFmtId="0" fontId="86" fillId="46" borderId="60" xfId="0" applyFont="1" applyFill="1" applyBorder="1" applyAlignment="1">
      <alignment horizontal="left" vertical="center" wrapText="1"/>
    </xf>
    <xf numFmtId="0" fontId="86" fillId="46" borderId="115" xfId="0" applyFont="1" applyFill="1" applyBorder="1" applyAlignment="1">
      <alignment horizontal="left" vertical="center" wrapText="1"/>
    </xf>
    <xf numFmtId="0" fontId="59" fillId="50" borderId="112" xfId="0" applyFont="1" applyFill="1" applyBorder="1" applyAlignment="1">
      <alignment vertical="center" wrapText="1"/>
    </xf>
    <xf numFmtId="0" fontId="59" fillId="50" borderId="49" xfId="0" applyFont="1" applyFill="1" applyBorder="1" applyAlignment="1">
      <alignment vertical="center" wrapText="1"/>
    </xf>
    <xf numFmtId="0" fontId="86" fillId="9" borderId="74" xfId="0" applyFont="1" applyFill="1" applyBorder="1" applyAlignment="1" applyProtection="1">
      <alignment horizontal="center" vertical="center" wrapText="1"/>
      <protection locked="0"/>
    </xf>
    <xf numFmtId="2" fontId="69" fillId="0" borderId="0" xfId="0" applyNumberFormat="1" applyFont="1" applyAlignment="1">
      <alignment wrapText="1"/>
    </xf>
    <xf numFmtId="0" fontId="67" fillId="26" borderId="0" xfId="0" applyFont="1" applyFill="1"/>
    <xf numFmtId="0" fontId="67" fillId="31" borderId="0" xfId="0" applyFont="1" applyFill="1"/>
    <xf numFmtId="0" fontId="69" fillId="0" borderId="4" xfId="0" applyFont="1" applyBorder="1" applyAlignment="1">
      <alignment vertical="center" wrapText="1"/>
    </xf>
    <xf numFmtId="0" fontId="24" fillId="9" borderId="0" xfId="0" applyFont="1" applyFill="1" applyAlignment="1">
      <alignment horizontal="left"/>
    </xf>
    <xf numFmtId="1" fontId="24" fillId="9" borderId="41" xfId="0" applyNumberFormat="1" applyFont="1" applyFill="1" applyBorder="1" applyAlignment="1">
      <alignment wrapText="1"/>
    </xf>
    <xf numFmtId="9" fontId="24" fillId="9" borderId="41" xfId="0" applyNumberFormat="1" applyFont="1" applyFill="1" applyBorder="1"/>
    <xf numFmtId="0" fontId="24" fillId="38" borderId="41" xfId="0" applyFont="1" applyFill="1" applyBorder="1" applyAlignment="1">
      <alignment horizontal="left" wrapText="1"/>
    </xf>
    <xf numFmtId="3" fontId="24" fillId="38" borderId="41" xfId="0" applyNumberFormat="1" applyFont="1" applyFill="1" applyBorder="1" applyAlignment="1">
      <alignment horizontal="left" wrapText="1" indent="1"/>
    </xf>
    <xf numFmtId="3" fontId="24" fillId="4" borderId="41" xfId="0" applyNumberFormat="1" applyFont="1" applyFill="1" applyBorder="1" applyAlignment="1">
      <alignment horizontal="left" wrapText="1" indent="1"/>
    </xf>
    <xf numFmtId="3" fontId="24" fillId="30" borderId="41" xfId="0" applyNumberFormat="1" applyFont="1" applyFill="1" applyBorder="1" applyAlignment="1">
      <alignment horizontal="left" wrapText="1" indent="1"/>
    </xf>
    <xf numFmtId="3" fontId="24" fillId="32" borderId="41" xfId="0" applyNumberFormat="1" applyFont="1" applyFill="1" applyBorder="1" applyAlignment="1">
      <alignment horizontal="left" wrapText="1" indent="1"/>
    </xf>
    <xf numFmtId="0" fontId="24" fillId="36" borderId="41" xfId="0" applyFont="1" applyFill="1" applyBorder="1" applyAlignment="1">
      <alignment horizontal="left" wrapText="1" indent="1"/>
    </xf>
    <xf numFmtId="3" fontId="24" fillId="28" borderId="41" xfId="0" applyNumberFormat="1" applyFont="1" applyFill="1" applyBorder="1" applyAlignment="1">
      <alignment horizontal="right" wrapText="1" indent="1"/>
    </xf>
    <xf numFmtId="3" fontId="24" fillId="9" borderId="46" xfId="0" applyNumberFormat="1" applyFont="1" applyFill="1" applyBorder="1" applyAlignment="1">
      <alignment horizontal="right" wrapText="1" indent="1"/>
    </xf>
    <xf numFmtId="0" fontId="24" fillId="37" borderId="30" xfId="0" applyFont="1" applyFill="1" applyBorder="1" applyAlignment="1">
      <alignment horizontal="left" wrapText="1"/>
    </xf>
    <xf numFmtId="0" fontId="16" fillId="9" borderId="0" xfId="0" applyFont="1" applyFill="1" applyAlignment="1">
      <alignment horizontal="left"/>
    </xf>
    <xf numFmtId="0" fontId="24" fillId="9" borderId="96" xfId="0" applyFont="1" applyFill="1" applyBorder="1" applyAlignment="1">
      <alignment horizontal="left"/>
    </xf>
    <xf numFmtId="3" fontId="51" fillId="4" borderId="6" xfId="0" applyNumberFormat="1" applyFont="1" applyFill="1" applyBorder="1"/>
    <xf numFmtId="0" fontId="4" fillId="38" borderId="6" xfId="0" applyFont="1" applyFill="1" applyBorder="1"/>
    <xf numFmtId="3" fontId="51" fillId="38" borderId="6" xfId="0" applyNumberFormat="1" applyFont="1" applyFill="1" applyBorder="1"/>
    <xf numFmtId="2" fontId="5" fillId="38" borderId="6" xfId="0" applyNumberFormat="1" applyFont="1" applyFill="1" applyBorder="1"/>
    <xf numFmtId="2" fontId="51" fillId="38" borderId="6" xfId="0" applyNumberFormat="1" applyFont="1" applyFill="1" applyBorder="1"/>
    <xf numFmtId="2" fontId="51" fillId="31" borderId="6" xfId="0" applyNumberFormat="1" applyFont="1" applyFill="1" applyBorder="1"/>
    <xf numFmtId="169" fontId="4" fillId="0" borderId="11" xfId="0" applyNumberFormat="1" applyFont="1" applyBorder="1" applyAlignment="1">
      <alignment vertical="center" wrapText="1"/>
    </xf>
    <xf numFmtId="0" fontId="63" fillId="30" borderId="74" xfId="0" applyFont="1" applyFill="1" applyBorder="1" applyAlignment="1">
      <alignment vertical="center" wrapText="1"/>
    </xf>
    <xf numFmtId="0" fontId="63" fillId="30" borderId="74" xfId="0" applyFont="1" applyFill="1" applyBorder="1" applyAlignment="1">
      <alignment horizontal="center" vertical="center" wrapText="1"/>
    </xf>
    <xf numFmtId="3" fontId="5" fillId="30" borderId="74" xfId="0" applyNumberFormat="1" applyFont="1" applyFill="1" applyBorder="1" applyAlignment="1">
      <alignment vertical="center"/>
    </xf>
    <xf numFmtId="0" fontId="5" fillId="30" borderId="74" xfId="0" applyFont="1" applyFill="1" applyBorder="1"/>
    <xf numFmtId="9" fontId="5" fillId="30" borderId="74" xfId="2" applyFont="1" applyFill="1" applyBorder="1" applyAlignment="1">
      <alignment vertical="center"/>
    </xf>
    <xf numFmtId="37" fontId="5" fillId="30" borderId="74" xfId="1" applyNumberFormat="1" applyFont="1" applyFill="1" applyBorder="1" applyAlignment="1">
      <alignment vertical="center"/>
    </xf>
    <xf numFmtId="9" fontId="5" fillId="30" borderId="74" xfId="2" applyFont="1" applyFill="1" applyBorder="1"/>
    <xf numFmtId="0" fontId="63" fillId="47" borderId="14" xfId="0" applyFont="1" applyFill="1" applyBorder="1" applyAlignment="1">
      <alignment vertical="center" wrapText="1"/>
    </xf>
    <xf numFmtId="0" fontId="64" fillId="49" borderId="26" xfId="0" applyFont="1" applyFill="1" applyBorder="1" applyAlignment="1">
      <alignment vertical="center"/>
    </xf>
    <xf numFmtId="0" fontId="64" fillId="49" borderId="27" xfId="0" applyFont="1" applyFill="1" applyBorder="1" applyAlignment="1">
      <alignment vertical="center"/>
    </xf>
    <xf numFmtId="0" fontId="64" fillId="49" borderId="4" xfId="0" applyFont="1" applyFill="1" applyBorder="1" applyAlignment="1">
      <alignment vertical="center"/>
    </xf>
    <xf numFmtId="0" fontId="57" fillId="51" borderId="4" xfId="0" applyFont="1" applyFill="1" applyBorder="1" applyAlignment="1">
      <alignment vertical="center" wrapText="1"/>
    </xf>
    <xf numFmtId="0" fontId="63" fillId="47" borderId="4" xfId="0" applyFont="1" applyFill="1" applyBorder="1" applyAlignment="1">
      <alignment horizontal="center" vertical="center" wrapText="1"/>
    </xf>
    <xf numFmtId="0" fontId="63" fillId="47" borderId="27" xfId="0" applyFont="1" applyFill="1" applyBorder="1" applyAlignment="1">
      <alignment horizontal="center" vertical="center" wrapText="1"/>
    </xf>
    <xf numFmtId="0" fontId="63" fillId="51" borderId="14" xfId="0" applyFont="1" applyFill="1" applyBorder="1" applyAlignment="1">
      <alignment vertical="center" wrapText="1"/>
    </xf>
    <xf numFmtId="0" fontId="63" fillId="47" borderId="21" xfId="0" applyFont="1" applyFill="1" applyBorder="1" applyAlignment="1">
      <alignment vertical="center" wrapText="1"/>
    </xf>
    <xf numFmtId="0" fontId="63" fillId="47" borderId="13" xfId="0" applyFont="1" applyFill="1" applyBorder="1" applyAlignment="1">
      <alignment horizontal="center" vertical="center" wrapText="1"/>
    </xf>
    <xf numFmtId="0" fontId="57" fillId="51" borderId="4" xfId="0" applyFont="1" applyFill="1" applyBorder="1" applyAlignment="1">
      <alignment horizontal="center" vertical="center" wrapText="1"/>
    </xf>
    <xf numFmtId="0" fontId="63" fillId="47" borderId="26" xfId="0" applyFont="1" applyFill="1" applyBorder="1" applyAlignment="1">
      <alignment vertical="center" wrapText="1"/>
    </xf>
    <xf numFmtId="0" fontId="63" fillId="48" borderId="14" xfId="0" applyFont="1" applyFill="1" applyBorder="1" applyAlignment="1">
      <alignment horizontal="center" vertical="center" wrapText="1"/>
    </xf>
    <xf numFmtId="0" fontId="57" fillId="51" borderId="4" xfId="0" applyFont="1" applyFill="1" applyBorder="1" applyAlignment="1">
      <alignment horizontal="right" vertical="center" wrapText="1"/>
    </xf>
    <xf numFmtId="0" fontId="63" fillId="48" borderId="4" xfId="0" applyFont="1" applyFill="1" applyBorder="1" applyAlignment="1">
      <alignment horizontal="center" vertical="center" wrapText="1"/>
    </xf>
    <xf numFmtId="0" fontId="57" fillId="48" borderId="4" xfId="0" applyFont="1" applyFill="1" applyBorder="1" applyAlignment="1">
      <alignment horizontal="right" vertical="center" wrapText="1"/>
    </xf>
    <xf numFmtId="0" fontId="64" fillId="49" borderId="27" xfId="0" applyFont="1" applyFill="1" applyBorder="1" applyAlignment="1">
      <alignment vertical="center" wrapText="1"/>
    </xf>
    <xf numFmtId="0" fontId="64" fillId="49" borderId="4" xfId="0" applyFont="1" applyFill="1" applyBorder="1" applyAlignment="1">
      <alignment vertical="center" wrapText="1"/>
    </xf>
    <xf numFmtId="0" fontId="24" fillId="0" borderId="4" xfId="0" applyFont="1" applyBorder="1" applyAlignment="1">
      <alignment vertical="center" wrapText="1"/>
    </xf>
    <xf numFmtId="0" fontId="24" fillId="0" borderId="4" xfId="0" applyFont="1" applyBorder="1" applyAlignment="1">
      <alignment horizontal="right" vertical="center" wrapText="1"/>
    </xf>
    <xf numFmtId="0" fontId="24" fillId="0" borderId="4" xfId="0" applyFont="1" applyBorder="1" applyAlignment="1">
      <alignment horizontal="center" vertical="center" wrapText="1"/>
    </xf>
    <xf numFmtId="0" fontId="63" fillId="48" borderId="12" xfId="0" applyFont="1" applyFill="1" applyBorder="1" applyAlignment="1">
      <alignment horizontal="center" vertical="center" wrapText="1"/>
    </xf>
    <xf numFmtId="0" fontId="63" fillId="48" borderId="4" xfId="0" applyFont="1" applyFill="1" applyBorder="1" applyAlignment="1">
      <alignment horizontal="right" vertical="center" wrapText="1"/>
    </xf>
    <xf numFmtId="0" fontId="63" fillId="47" borderId="4" xfId="0" applyFont="1" applyFill="1" applyBorder="1" applyAlignment="1">
      <alignment vertical="center" wrapText="1"/>
    </xf>
    <xf numFmtId="0" fontId="63" fillId="47" borderId="27" xfId="0" applyFont="1" applyFill="1" applyBorder="1" applyAlignment="1">
      <alignment vertical="center" wrapText="1"/>
    </xf>
    <xf numFmtId="1" fontId="61" fillId="38" borderId="41" xfId="0" applyNumberFormat="1" applyFont="1" applyFill="1" applyBorder="1" applyAlignment="1">
      <alignment horizontal="center" vertical="center"/>
    </xf>
    <xf numFmtId="1" fontId="61" fillId="9" borderId="67" xfId="0" applyNumberFormat="1" applyFont="1" applyFill="1" applyBorder="1" applyAlignment="1">
      <alignment horizontal="center"/>
    </xf>
    <xf numFmtId="1" fontId="61" fillId="9" borderId="68" xfId="0" applyNumberFormat="1" applyFont="1" applyFill="1" applyBorder="1" applyAlignment="1">
      <alignment horizontal="center"/>
    </xf>
    <xf numFmtId="0" fontId="26" fillId="0" borderId="0" xfId="0" applyFont="1" applyAlignment="1">
      <alignment vertical="center" wrapText="1"/>
    </xf>
    <xf numFmtId="0" fontId="56" fillId="0" borderId="0" xfId="0" applyFont="1" applyAlignment="1">
      <alignment horizontal="center"/>
    </xf>
    <xf numFmtId="0" fontId="24" fillId="4" borderId="77" xfId="0" applyFont="1" applyFill="1" applyBorder="1" applyAlignment="1">
      <alignment vertical="center"/>
    </xf>
    <xf numFmtId="0" fontId="0" fillId="0" borderId="80" xfId="0" applyBorder="1" applyAlignment="1">
      <alignment vertical="center"/>
    </xf>
    <xf numFmtId="0" fontId="0" fillId="0" borderId="75" xfId="0" applyBorder="1" applyAlignment="1">
      <alignment vertical="center"/>
    </xf>
    <xf numFmtId="0" fontId="16" fillId="37" borderId="8" xfId="0" applyFont="1" applyFill="1" applyBorder="1" applyAlignment="1">
      <alignment horizontal="left" vertical="top" wrapText="1"/>
    </xf>
    <xf numFmtId="0" fontId="16" fillId="37" borderId="50" xfId="0" applyFont="1" applyFill="1" applyBorder="1" applyAlignment="1">
      <alignment horizontal="left" vertical="top" wrapText="1"/>
    </xf>
    <xf numFmtId="0" fontId="69" fillId="9" borderId="0" xfId="0" applyFont="1" applyFill="1" applyAlignment="1">
      <alignment horizontal="left"/>
    </xf>
    <xf numFmtId="0" fontId="55" fillId="38" borderId="47" xfId="0" applyFont="1" applyFill="1" applyBorder="1" applyAlignment="1">
      <alignment horizontal="center" wrapText="1"/>
    </xf>
    <xf numFmtId="0" fontId="55" fillId="38" borderId="48" xfId="0" applyFont="1" applyFill="1" applyBorder="1" applyAlignment="1">
      <alignment horizontal="center" wrapText="1"/>
    </xf>
    <xf numFmtId="0" fontId="55" fillId="38" borderId="49" xfId="0" applyFont="1" applyFill="1" applyBorder="1" applyAlignment="1">
      <alignment horizontal="center" wrapText="1"/>
    </xf>
    <xf numFmtId="0" fontId="55" fillId="38" borderId="50" xfId="0" applyFont="1" applyFill="1" applyBorder="1" applyAlignment="1">
      <alignment horizontal="center" wrapText="1"/>
    </xf>
    <xf numFmtId="0" fontId="55" fillId="32" borderId="52" xfId="0" applyFont="1" applyFill="1" applyBorder="1" applyAlignment="1">
      <alignment horizontal="left" vertical="center" wrapText="1"/>
    </xf>
    <xf numFmtId="0" fontId="55" fillId="32" borderId="53" xfId="0" applyFont="1" applyFill="1" applyBorder="1" applyAlignment="1">
      <alignment horizontal="left" vertical="center" wrapText="1"/>
    </xf>
    <xf numFmtId="0" fontId="24" fillId="36" borderId="54" xfId="0" applyFont="1" applyFill="1" applyBorder="1" applyAlignment="1">
      <alignment vertical="top" wrapText="1"/>
    </xf>
    <xf numFmtId="0" fontId="24" fillId="36" borderId="17" xfId="0" applyFont="1" applyFill="1" applyBorder="1" applyAlignment="1">
      <alignment vertical="top" wrapText="1"/>
    </xf>
    <xf numFmtId="0" fontId="24" fillId="36" borderId="54" xfId="0" applyFont="1" applyFill="1" applyBorder="1" applyAlignment="1">
      <alignment wrapText="1"/>
    </xf>
    <xf numFmtId="0" fontId="24" fillId="36" borderId="17" xfId="0" applyFont="1" applyFill="1" applyBorder="1" applyAlignment="1">
      <alignment wrapText="1"/>
    </xf>
    <xf numFmtId="0" fontId="55" fillId="28" borderId="52" xfId="0" applyFont="1" applyFill="1" applyBorder="1" applyAlignment="1">
      <alignment vertical="center" wrapText="1"/>
    </xf>
    <xf numFmtId="0" fontId="55" fillId="28" borderId="53" xfId="0" applyFont="1" applyFill="1" applyBorder="1" applyAlignment="1">
      <alignment vertical="center" wrapText="1"/>
    </xf>
    <xf numFmtId="0" fontId="16" fillId="35" borderId="46" xfId="0" applyFont="1" applyFill="1" applyBorder="1" applyAlignment="1">
      <alignment horizontal="left" wrapText="1"/>
    </xf>
    <xf numFmtId="0" fontId="55" fillId="39" borderId="54" xfId="0" applyFont="1" applyFill="1" applyBorder="1" applyAlignment="1">
      <alignment horizontal="left" vertical="center" wrapText="1"/>
    </xf>
    <xf numFmtId="0" fontId="55" fillId="39" borderId="17" xfId="0" applyFont="1" applyFill="1" applyBorder="1" applyAlignment="1">
      <alignment horizontal="left" vertical="center" wrapText="1"/>
    </xf>
    <xf numFmtId="0" fontId="24" fillId="40" borderId="47" xfId="0" applyFont="1" applyFill="1" applyBorder="1" applyAlignment="1">
      <alignment horizontal="center" vertical="center" wrapText="1"/>
    </xf>
    <xf numFmtId="0" fontId="24" fillId="40" borderId="49" xfId="0" applyFont="1" applyFill="1" applyBorder="1" applyAlignment="1">
      <alignment horizontal="center" vertical="center" wrapText="1"/>
    </xf>
    <xf numFmtId="0" fontId="55" fillId="40" borderId="54" xfId="0" applyFont="1" applyFill="1" applyBorder="1" applyAlignment="1">
      <alignment horizontal="left" vertical="center" wrapText="1"/>
    </xf>
    <xf numFmtId="0" fontId="55" fillId="40" borderId="17" xfId="0" applyFont="1" applyFill="1" applyBorder="1" applyAlignment="1">
      <alignment horizontal="left" vertical="center" wrapText="1"/>
    </xf>
    <xf numFmtId="0" fontId="24" fillId="36" borderId="54" xfId="0" applyFont="1" applyFill="1" applyBorder="1" applyAlignment="1">
      <alignment horizontal="left" wrapText="1"/>
    </xf>
    <xf numFmtId="0" fontId="24" fillId="36" borderId="17" xfId="0" applyFont="1" applyFill="1" applyBorder="1" applyAlignment="1">
      <alignment horizontal="left" wrapText="1"/>
    </xf>
    <xf numFmtId="0" fontId="16" fillId="36" borderId="52" xfId="0" applyFont="1" applyFill="1" applyBorder="1" applyAlignment="1">
      <alignment horizontal="left" vertical="top" wrapText="1"/>
    </xf>
    <xf numFmtId="0" fontId="16" fillId="36" borderId="44" xfId="0" applyFont="1" applyFill="1" applyBorder="1" applyAlignment="1">
      <alignment horizontal="left" vertical="top" wrapText="1"/>
    </xf>
    <xf numFmtId="0" fontId="16" fillId="36" borderId="53" xfId="0" applyFont="1" applyFill="1" applyBorder="1" applyAlignment="1">
      <alignment horizontal="left" vertical="top" wrapText="1"/>
    </xf>
    <xf numFmtId="0" fontId="55" fillId="9" borderId="56" xfId="0" applyFont="1" applyFill="1" applyBorder="1" applyAlignment="1">
      <alignment horizontal="center" wrapText="1"/>
    </xf>
    <xf numFmtId="0" fontId="55" fillId="9" borderId="57" xfId="0" applyFont="1" applyFill="1" applyBorder="1" applyAlignment="1">
      <alignment horizontal="center" wrapText="1"/>
    </xf>
    <xf numFmtId="0" fontId="55" fillId="9" borderId="58" xfId="0" applyFont="1" applyFill="1" applyBorder="1" applyAlignment="1">
      <alignment horizontal="center" wrapText="1"/>
    </xf>
    <xf numFmtId="0" fontId="24" fillId="37" borderId="54" xfId="0" applyFont="1" applyFill="1" applyBorder="1" applyAlignment="1">
      <alignment horizontal="left" wrapText="1"/>
    </xf>
    <xf numFmtId="0" fontId="24" fillId="37" borderId="17" xfId="0" applyFont="1" applyFill="1" applyBorder="1" applyAlignment="1">
      <alignment horizontal="left" wrapText="1"/>
    </xf>
    <xf numFmtId="0" fontId="24" fillId="37" borderId="54" xfId="0" applyFont="1" applyFill="1" applyBorder="1" applyAlignment="1">
      <alignment wrapText="1"/>
    </xf>
    <xf numFmtId="0" fontId="24" fillId="37" borderId="17" xfId="0" applyFont="1" applyFill="1" applyBorder="1" applyAlignment="1">
      <alignment wrapText="1"/>
    </xf>
    <xf numFmtId="0" fontId="24" fillId="37" borderId="54" xfId="0" applyFont="1" applyFill="1" applyBorder="1" applyAlignment="1">
      <alignment vertical="top" wrapText="1"/>
    </xf>
    <xf numFmtId="0" fontId="24" fillId="37" borderId="17" xfId="0" applyFont="1" applyFill="1" applyBorder="1" applyAlignment="1">
      <alignment vertical="top" wrapText="1"/>
    </xf>
    <xf numFmtId="0" fontId="24" fillId="36" borderId="41" xfId="0" applyFont="1" applyFill="1" applyBorder="1" applyAlignment="1">
      <alignment horizontal="left" wrapText="1"/>
    </xf>
    <xf numFmtId="0" fontId="55" fillId="3" borderId="54" xfId="0" applyFont="1" applyFill="1" applyBorder="1" applyAlignment="1">
      <alignment horizontal="left" vertical="center" wrapText="1"/>
    </xf>
    <xf numFmtId="0" fontId="55" fillId="3" borderId="17" xfId="0" applyFont="1" applyFill="1" applyBorder="1" applyAlignment="1">
      <alignment horizontal="left" vertical="center" wrapText="1"/>
    </xf>
    <xf numFmtId="3" fontId="55" fillId="9" borderId="59" xfId="0" applyNumberFormat="1" applyFont="1" applyFill="1" applyBorder="1" applyAlignment="1">
      <alignment horizontal="left" wrapText="1"/>
    </xf>
    <xf numFmtId="3" fontId="55" fillId="9" borderId="61" xfId="0" applyNumberFormat="1" applyFont="1" applyFill="1" applyBorder="1" applyAlignment="1">
      <alignment horizontal="left" wrapText="1"/>
    </xf>
    <xf numFmtId="0" fontId="22" fillId="27" borderId="0" xfId="0" applyFont="1" applyFill="1" applyAlignment="1">
      <alignment horizontal="left" vertical="center" wrapText="1"/>
    </xf>
    <xf numFmtId="0" fontId="55" fillId="38" borderId="54" xfId="0" applyFont="1" applyFill="1" applyBorder="1" applyAlignment="1">
      <alignment horizontal="left" wrapText="1"/>
    </xf>
    <xf numFmtId="0" fontId="55" fillId="38" borderId="17" xfId="0" applyFont="1" applyFill="1" applyBorder="1" applyAlignment="1">
      <alignment horizontal="left" wrapText="1"/>
    </xf>
    <xf numFmtId="0" fontId="59" fillId="27" borderId="52" xfId="0" applyFont="1" applyFill="1" applyBorder="1" applyAlignment="1">
      <alignment horizontal="left" vertical="center" wrapText="1"/>
    </xf>
    <xf numFmtId="0" fontId="59" fillId="27" borderId="44" xfId="0" applyFont="1" applyFill="1" applyBorder="1" applyAlignment="1">
      <alignment horizontal="left" vertical="center" wrapText="1"/>
    </xf>
    <xf numFmtId="0" fontId="59" fillId="27" borderId="53" xfId="0" applyFont="1" applyFill="1" applyBorder="1" applyAlignment="1">
      <alignment horizontal="left" vertical="center" wrapText="1"/>
    </xf>
    <xf numFmtId="0" fontId="59" fillId="27" borderId="46" xfId="0" applyFont="1" applyFill="1" applyBorder="1" applyAlignment="1">
      <alignment horizontal="left" vertical="center" wrapText="1"/>
    </xf>
    <xf numFmtId="0" fontId="55" fillId="4" borderId="54" xfId="0" applyFont="1" applyFill="1" applyBorder="1" applyAlignment="1">
      <alignment horizontal="left" vertical="center" wrapText="1"/>
    </xf>
    <xf numFmtId="0" fontId="55" fillId="4" borderId="17" xfId="0" applyFont="1" applyFill="1" applyBorder="1" applyAlignment="1">
      <alignment horizontal="left" vertical="center" wrapText="1"/>
    </xf>
    <xf numFmtId="0" fontId="24" fillId="36" borderId="41" xfId="0" applyFont="1" applyFill="1" applyBorder="1" applyAlignment="1">
      <alignment vertical="top" wrapText="1"/>
    </xf>
    <xf numFmtId="0" fontId="24" fillId="4" borderId="47"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39" borderId="47" xfId="0" applyFont="1" applyFill="1" applyBorder="1" applyAlignment="1">
      <alignment horizontal="center" vertical="center" wrapText="1"/>
    </xf>
    <xf numFmtId="0" fontId="24" fillId="39" borderId="49" xfId="0" applyFont="1" applyFill="1" applyBorder="1" applyAlignment="1">
      <alignment horizontal="center" vertical="center" wrapText="1"/>
    </xf>
    <xf numFmtId="0" fontId="55" fillId="36" borderId="54" xfId="0" applyFont="1" applyFill="1" applyBorder="1" applyAlignment="1">
      <alignment horizontal="left" vertical="center" wrapText="1"/>
    </xf>
    <xf numFmtId="0" fontId="55" fillId="36" borderId="17" xfId="0" applyFont="1" applyFill="1" applyBorder="1" applyAlignment="1">
      <alignment horizontal="left" vertical="center" wrapText="1"/>
    </xf>
    <xf numFmtId="0" fontId="5" fillId="0" borderId="94" xfId="0" applyFont="1" applyBorder="1" applyAlignment="1">
      <alignment horizontal="center"/>
    </xf>
    <xf numFmtId="0" fontId="5" fillId="0" borderId="96" xfId="0" applyFont="1" applyBorder="1" applyAlignment="1">
      <alignment horizontal="center"/>
    </xf>
    <xf numFmtId="0" fontId="55" fillId="41" borderId="77" xfId="0" applyFont="1" applyFill="1" applyBorder="1" applyAlignment="1">
      <alignment horizontal="center" wrapText="1"/>
    </xf>
    <xf numFmtId="0" fontId="55" fillId="41" borderId="75" xfId="0" applyFont="1" applyFill="1" applyBorder="1" applyAlignment="1">
      <alignment horizontal="center" wrapText="1"/>
    </xf>
    <xf numFmtId="0" fontId="4" fillId="44" borderId="54" xfId="0" applyFont="1" applyFill="1" applyBorder="1" applyAlignment="1">
      <alignment horizontal="left"/>
    </xf>
    <xf numFmtId="0" fontId="4" fillId="44" borderId="17" xfId="0" applyFont="1" applyFill="1" applyBorder="1" applyAlignment="1">
      <alignment horizontal="left"/>
    </xf>
    <xf numFmtId="0" fontId="54" fillId="4" borderId="44" xfId="0" applyFont="1" applyFill="1" applyBorder="1" applyAlignment="1">
      <alignment wrapText="1"/>
    </xf>
    <xf numFmtId="3" fontId="4" fillId="39" borderId="47" xfId="0" applyNumberFormat="1" applyFont="1" applyFill="1" applyBorder="1" applyAlignment="1">
      <alignment horizontal="center" vertical="center" wrapText="1"/>
    </xf>
    <xf numFmtId="3" fontId="4" fillId="39" borderId="48" xfId="0" applyNumberFormat="1" applyFont="1" applyFill="1" applyBorder="1" applyAlignment="1">
      <alignment horizontal="center" vertical="center" wrapText="1"/>
    </xf>
    <xf numFmtId="3" fontId="4" fillId="39" borderId="49" xfId="0" applyNumberFormat="1" applyFont="1" applyFill="1" applyBorder="1" applyAlignment="1">
      <alignment horizontal="center" vertical="center" wrapText="1"/>
    </xf>
    <xf numFmtId="3" fontId="4" fillId="39" borderId="50" xfId="0" applyNumberFormat="1" applyFont="1" applyFill="1" applyBorder="1" applyAlignment="1">
      <alignment horizontal="center" vertical="center" wrapText="1"/>
    </xf>
    <xf numFmtId="3" fontId="4" fillId="29" borderId="47" xfId="0" applyNumberFormat="1" applyFont="1" applyFill="1" applyBorder="1" applyAlignment="1">
      <alignment horizontal="center" vertical="center" wrapText="1"/>
    </xf>
    <xf numFmtId="3" fontId="4" fillId="29" borderId="48" xfId="0" applyNumberFormat="1" applyFont="1" applyFill="1" applyBorder="1" applyAlignment="1">
      <alignment horizontal="center" vertical="center" wrapText="1"/>
    </xf>
    <xf numFmtId="3" fontId="4" fillId="29" borderId="49" xfId="0" applyNumberFormat="1" applyFont="1" applyFill="1" applyBorder="1" applyAlignment="1">
      <alignment horizontal="center" vertical="center" wrapText="1"/>
    </xf>
    <xf numFmtId="3" fontId="4" fillId="29" borderId="50" xfId="0" applyNumberFormat="1" applyFont="1" applyFill="1" applyBorder="1" applyAlignment="1">
      <alignment horizontal="center" vertical="center" wrapText="1"/>
    </xf>
    <xf numFmtId="3" fontId="4" fillId="0" borderId="42" xfId="0" applyNumberFormat="1" applyFont="1" applyBorder="1" applyAlignment="1">
      <alignment horizontal="center" vertical="center" wrapText="1"/>
    </xf>
    <xf numFmtId="0" fontId="4" fillId="44" borderId="52" xfId="0" applyFont="1" applyFill="1" applyBorder="1" applyAlignment="1">
      <alignment wrapText="1"/>
    </xf>
    <xf numFmtId="0" fontId="4" fillId="44" borderId="53" xfId="0" applyFont="1" applyFill="1" applyBorder="1" applyAlignment="1">
      <alignment wrapText="1"/>
    </xf>
    <xf numFmtId="0" fontId="3" fillId="0" borderId="42" xfId="0" applyFont="1" applyBorder="1" applyAlignment="1">
      <alignment horizontal="left" wrapText="1"/>
    </xf>
    <xf numFmtId="0" fontId="5" fillId="0" borderId="94" xfId="0" applyFont="1" applyBorder="1" applyAlignment="1">
      <alignment horizontal="right"/>
    </xf>
    <xf numFmtId="0" fontId="5" fillId="0" borderId="96" xfId="0" applyFont="1" applyBorder="1" applyAlignment="1">
      <alignment horizontal="right"/>
    </xf>
    <xf numFmtId="3" fontId="4" fillId="29" borderId="54" xfId="0" applyNumberFormat="1" applyFont="1" applyFill="1" applyBorder="1" applyAlignment="1">
      <alignment horizontal="left" vertical="center" wrapText="1"/>
    </xf>
    <xf numFmtId="3" fontId="4" fillId="29" borderId="17" xfId="0" applyNumberFormat="1" applyFont="1" applyFill="1" applyBorder="1" applyAlignment="1">
      <alignment horizontal="left" vertical="center" wrapText="1"/>
    </xf>
    <xf numFmtId="0" fontId="4" fillId="28" borderId="54" xfId="0" applyFont="1" applyFill="1" applyBorder="1" applyAlignment="1">
      <alignment horizontal="left"/>
    </xf>
    <xf numFmtId="0" fontId="4" fillId="28" borderId="17" xfId="0" applyFont="1" applyFill="1" applyBorder="1" applyAlignment="1">
      <alignment horizontal="left"/>
    </xf>
    <xf numFmtId="0" fontId="4" fillId="28" borderId="47" xfId="0" applyFont="1" applyFill="1" applyBorder="1" applyAlignment="1">
      <alignment horizontal="center" wrapText="1"/>
    </xf>
    <xf numFmtId="0" fontId="4" fillId="28" borderId="48" xfId="0" applyFont="1" applyFill="1" applyBorder="1" applyAlignment="1">
      <alignment horizontal="center" wrapText="1"/>
    </xf>
    <xf numFmtId="0" fontId="4" fillId="28" borderId="49" xfId="0" applyFont="1" applyFill="1" applyBorder="1" applyAlignment="1">
      <alignment horizontal="center" wrapText="1"/>
    </xf>
    <xf numFmtId="0" fontId="4" fillId="28" borderId="50" xfId="0" applyFont="1" applyFill="1" applyBorder="1" applyAlignment="1">
      <alignment horizontal="center" wrapText="1"/>
    </xf>
    <xf numFmtId="169" fontId="4" fillId="44" borderId="54" xfId="0" applyNumberFormat="1" applyFont="1" applyFill="1" applyBorder="1" applyAlignment="1">
      <alignment horizontal="center" vertical="center" wrapText="1"/>
    </xf>
    <xf numFmtId="169" fontId="4" fillId="44" borderId="17" xfId="0" applyNumberFormat="1" applyFont="1" applyFill="1" applyBorder="1" applyAlignment="1">
      <alignment horizontal="center" vertical="center" wrapText="1"/>
    </xf>
    <xf numFmtId="169" fontId="4" fillId="39" borderId="54" xfId="0" applyNumberFormat="1" applyFont="1" applyFill="1" applyBorder="1" applyAlignment="1">
      <alignment horizontal="center" vertical="center" wrapText="1"/>
    </xf>
    <xf numFmtId="169" fontId="4" fillId="39" borderId="17" xfId="0" applyNumberFormat="1" applyFont="1" applyFill="1" applyBorder="1" applyAlignment="1">
      <alignment horizontal="center" vertical="center" wrapText="1"/>
    </xf>
    <xf numFmtId="169" fontId="4" fillId="29" borderId="54" xfId="0" applyNumberFormat="1" applyFont="1" applyFill="1" applyBorder="1" applyAlignment="1">
      <alignment horizontal="center" vertical="center" wrapText="1"/>
    </xf>
    <xf numFmtId="169" fontId="4" fillId="29" borderId="17" xfId="0" applyNumberFormat="1" applyFont="1" applyFill="1" applyBorder="1" applyAlignment="1">
      <alignment horizontal="center" vertical="center" wrapText="1"/>
    </xf>
    <xf numFmtId="169" fontId="4" fillId="28" borderId="54" xfId="0" applyNumberFormat="1" applyFont="1" applyFill="1" applyBorder="1" applyAlignment="1">
      <alignment horizontal="center" vertical="center" wrapText="1"/>
    </xf>
    <xf numFmtId="169" fontId="4" fillId="28" borderId="17" xfId="0" applyNumberFormat="1" applyFont="1" applyFill="1" applyBorder="1" applyAlignment="1">
      <alignment horizontal="center" vertical="center" wrapText="1"/>
    </xf>
    <xf numFmtId="3" fontId="3" fillId="42" borderId="54" xfId="0" applyNumberFormat="1" applyFont="1" applyFill="1" applyBorder="1" applyAlignment="1">
      <alignment vertical="top" wrapText="1"/>
    </xf>
    <xf numFmtId="3" fontId="3" fillId="42" borderId="17" xfId="0" applyNumberFormat="1" applyFont="1" applyFill="1" applyBorder="1" applyAlignment="1">
      <alignment vertical="top" wrapText="1"/>
    </xf>
    <xf numFmtId="3" fontId="3" fillId="4" borderId="49" xfId="0" applyNumberFormat="1" applyFont="1" applyFill="1" applyBorder="1" applyAlignment="1">
      <alignment vertical="top" wrapText="1"/>
    </xf>
    <xf numFmtId="3" fontId="3" fillId="4" borderId="50" xfId="0" applyNumberFormat="1" applyFont="1" applyFill="1" applyBorder="1" applyAlignment="1">
      <alignment vertical="top" wrapText="1"/>
    </xf>
    <xf numFmtId="3" fontId="3" fillId="4" borderId="52" xfId="0" applyNumberFormat="1" applyFont="1" applyFill="1" applyBorder="1" applyAlignment="1">
      <alignment vertical="top" wrapText="1"/>
    </xf>
    <xf numFmtId="3" fontId="3" fillId="4" borderId="53" xfId="0" applyNumberFormat="1" applyFont="1" applyFill="1" applyBorder="1" applyAlignment="1">
      <alignment vertical="top" wrapText="1"/>
    </xf>
    <xf numFmtId="3" fontId="3" fillId="29" borderId="54" xfId="0" applyNumberFormat="1" applyFont="1" applyFill="1" applyBorder="1" applyAlignment="1">
      <alignment vertical="top" wrapText="1"/>
    </xf>
    <xf numFmtId="3" fontId="3" fillId="29" borderId="17" xfId="0" applyNumberFormat="1" applyFont="1" applyFill="1" applyBorder="1" applyAlignment="1">
      <alignment vertical="top" wrapText="1"/>
    </xf>
    <xf numFmtId="0" fontId="2" fillId="41" borderId="64" xfId="6" applyFont="1" applyFill="1" applyBorder="1" applyAlignment="1">
      <alignment horizontal="center"/>
    </xf>
    <xf numFmtId="0" fontId="2" fillId="41" borderId="63" xfId="6" applyFont="1" applyFill="1" applyBorder="1" applyAlignment="1">
      <alignment horizontal="center"/>
    </xf>
    <xf numFmtId="0" fontId="6" fillId="29" borderId="65" xfId="6" applyFont="1" applyFill="1" applyBorder="1" applyAlignment="1">
      <alignment horizontal="center" wrapText="1"/>
    </xf>
    <xf numFmtId="0" fontId="6" fillId="29" borderId="16" xfId="6" applyFont="1" applyFill="1" applyBorder="1" applyAlignment="1">
      <alignment horizontal="center" wrapText="1"/>
    </xf>
    <xf numFmtId="0" fontId="6" fillId="4" borderId="65" xfId="6" applyFont="1" applyFill="1" applyBorder="1" applyAlignment="1">
      <alignment horizontal="center" wrapText="1"/>
    </xf>
    <xf numFmtId="0" fontId="6" fillId="4" borderId="16" xfId="6" applyFont="1" applyFill="1" applyBorder="1" applyAlignment="1">
      <alignment horizontal="center" wrapText="1"/>
    </xf>
    <xf numFmtId="167" fontId="2" fillId="27" borderId="77" xfId="1" applyNumberFormat="1" applyFont="1" applyFill="1" applyBorder="1" applyAlignment="1">
      <alignment horizontal="center"/>
    </xf>
    <xf numFmtId="167" fontId="2" fillId="27" borderId="80" xfId="1" applyNumberFormat="1" applyFont="1" applyFill="1" applyBorder="1" applyAlignment="1">
      <alignment horizontal="center"/>
    </xf>
    <xf numFmtId="167" fontId="2" fillId="27" borderId="75" xfId="1" applyNumberFormat="1" applyFont="1" applyFill="1" applyBorder="1" applyAlignment="1">
      <alignment horizontal="center"/>
    </xf>
    <xf numFmtId="167" fontId="6" fillId="4" borderId="77" xfId="1" applyNumberFormat="1" applyFont="1" applyFill="1" applyBorder="1" applyAlignment="1">
      <alignment horizontal="center"/>
    </xf>
    <xf numFmtId="167" fontId="6" fillId="4" borderId="80" xfId="1" applyNumberFormat="1" applyFont="1" applyFill="1" applyBorder="1" applyAlignment="1">
      <alignment horizontal="center"/>
    </xf>
    <xf numFmtId="167" fontId="6" fillId="4" borderId="75" xfId="1" applyNumberFormat="1" applyFont="1" applyFill="1" applyBorder="1" applyAlignment="1">
      <alignment horizontal="center"/>
    </xf>
    <xf numFmtId="169" fontId="18" fillId="31" borderId="6" xfId="0" applyNumberFormat="1" applyFont="1" applyFill="1" applyBorder="1" applyAlignment="1">
      <alignment horizontal="right" vertical="center" wrapText="1"/>
    </xf>
    <xf numFmtId="169" fontId="18" fillId="39" borderId="77" xfId="0" applyNumberFormat="1" applyFont="1" applyFill="1" applyBorder="1" applyAlignment="1">
      <alignment horizontal="center" vertical="center" wrapText="1"/>
    </xf>
    <xf numFmtId="169" fontId="18" fillId="39" borderId="80" xfId="0" applyNumberFormat="1" applyFont="1" applyFill="1" applyBorder="1" applyAlignment="1">
      <alignment horizontal="center" vertical="center" wrapText="1"/>
    </xf>
    <xf numFmtId="169" fontId="18" fillId="39" borderId="75" xfId="0" applyNumberFormat="1" applyFont="1" applyFill="1" applyBorder="1" applyAlignment="1">
      <alignment horizontal="center" vertical="center" wrapText="1"/>
    </xf>
    <xf numFmtId="0" fontId="54" fillId="4" borderId="11" xfId="0" applyFont="1" applyFill="1" applyBorder="1" applyAlignment="1">
      <alignment horizontal="left"/>
    </xf>
    <xf numFmtId="0" fontId="54" fillId="4" borderId="0" xfId="0" applyFont="1" applyFill="1" applyAlignment="1">
      <alignment horizontal="left"/>
    </xf>
    <xf numFmtId="0" fontId="4" fillId="30" borderId="81" xfId="0" applyFont="1" applyFill="1" applyBorder="1" applyAlignment="1">
      <alignment horizontal="center"/>
    </xf>
    <xf numFmtId="0" fontId="4" fillId="30" borderId="82" xfId="0" applyFont="1" applyFill="1" applyBorder="1" applyAlignment="1">
      <alignment horizontal="center"/>
    </xf>
    <xf numFmtId="0" fontId="4" fillId="30" borderId="11" xfId="0" applyFont="1" applyFill="1" applyBorder="1" applyAlignment="1">
      <alignment horizontal="center"/>
    </xf>
    <xf numFmtId="0" fontId="4" fillId="30" borderId="0" xfId="0" applyFont="1" applyFill="1" applyAlignment="1">
      <alignment horizontal="center"/>
    </xf>
    <xf numFmtId="0" fontId="4" fillId="31" borderId="81" xfId="0" applyFont="1" applyFill="1" applyBorder="1" applyAlignment="1">
      <alignment horizontal="left"/>
    </xf>
    <xf numFmtId="0" fontId="4" fillId="31" borderId="82" xfId="0" applyFont="1" applyFill="1" applyBorder="1" applyAlignment="1">
      <alignment horizontal="left"/>
    </xf>
    <xf numFmtId="0" fontId="4" fillId="31" borderId="11" xfId="0" applyFont="1" applyFill="1" applyBorder="1" applyAlignment="1">
      <alignment horizontal="left"/>
    </xf>
    <xf numFmtId="0" fontId="4" fillId="31" borderId="0" xfId="0" applyFont="1" applyFill="1" applyAlignment="1">
      <alignment horizontal="left"/>
    </xf>
    <xf numFmtId="0" fontId="4" fillId="30" borderId="81" xfId="0" applyFont="1" applyFill="1" applyBorder="1" applyAlignment="1">
      <alignment horizontal="left"/>
    </xf>
    <xf numFmtId="0" fontId="0" fillId="0" borderId="82" xfId="0" applyBorder="1"/>
    <xf numFmtId="0" fontId="4" fillId="30" borderId="78" xfId="0" applyFont="1" applyFill="1" applyBorder="1" applyAlignment="1">
      <alignment horizontal="left"/>
    </xf>
    <xf numFmtId="0" fontId="0" fillId="0" borderId="84" xfId="0" applyBorder="1"/>
    <xf numFmtId="0" fontId="54" fillId="4" borderId="31" xfId="0" applyFont="1" applyFill="1" applyBorder="1" applyAlignment="1">
      <alignment horizontal="left"/>
    </xf>
    <xf numFmtId="0" fontId="54" fillId="4" borderId="7" xfId="0" applyFont="1" applyFill="1" applyBorder="1" applyAlignment="1">
      <alignment horizontal="left"/>
    </xf>
    <xf numFmtId="0" fontId="51" fillId="4" borderId="31" xfId="0" applyFont="1" applyFill="1" applyBorder="1" applyAlignment="1">
      <alignment horizontal="left" wrapText="1"/>
    </xf>
    <xf numFmtId="0" fontId="51" fillId="4" borderId="7" xfId="0" applyFont="1" applyFill="1" applyBorder="1" applyAlignment="1">
      <alignment horizontal="left" wrapText="1"/>
    </xf>
    <xf numFmtId="0" fontId="52" fillId="0" borderId="0" xfId="0" applyFont="1" applyAlignment="1">
      <alignment horizontal="center"/>
    </xf>
    <xf numFmtId="0" fontId="24" fillId="0" borderId="0" xfId="0" applyFont="1" applyAlignment="1">
      <alignment horizontal="center" wrapText="1"/>
    </xf>
    <xf numFmtId="0" fontId="51" fillId="30" borderId="6" xfId="0" applyFont="1" applyFill="1" applyBorder="1" applyAlignment="1">
      <alignment vertical="center" wrapText="1"/>
    </xf>
    <xf numFmtId="0" fontId="0" fillId="30" borderId="6" xfId="0" applyFill="1" applyBorder="1" applyAlignment="1">
      <alignment vertical="center" wrapText="1"/>
    </xf>
    <xf numFmtId="0" fontId="51" fillId="34" borderId="31" xfId="0" applyFont="1" applyFill="1" applyBorder="1" applyAlignment="1">
      <alignment horizontal="left" vertical="center" wrapText="1"/>
    </xf>
    <xf numFmtId="0" fontId="51" fillId="34" borderId="7" xfId="0" applyFont="1" applyFill="1" applyBorder="1" applyAlignment="1">
      <alignment horizontal="left" vertical="center" wrapText="1"/>
    </xf>
    <xf numFmtId="0" fontId="5" fillId="31" borderId="31" xfId="0" applyFont="1" applyFill="1" applyBorder="1" applyAlignment="1">
      <alignment horizontal="left" wrapText="1"/>
    </xf>
    <xf numFmtId="0" fontId="5" fillId="31" borderId="7" xfId="0" applyFont="1" applyFill="1" applyBorder="1" applyAlignment="1">
      <alignment horizontal="left" wrapText="1"/>
    </xf>
    <xf numFmtId="0" fontId="5" fillId="38" borderId="31" xfId="0" applyFont="1" applyFill="1" applyBorder="1" applyAlignment="1">
      <alignment horizontal="left" wrapText="1"/>
    </xf>
    <xf numFmtId="0" fontId="5" fillId="38" borderId="7" xfId="0" applyFont="1" applyFill="1" applyBorder="1" applyAlignment="1">
      <alignment horizontal="left" wrapText="1"/>
    </xf>
    <xf numFmtId="0" fontId="54" fillId="34" borderId="6" xfId="0" applyFont="1" applyFill="1" applyBorder="1" applyAlignment="1">
      <alignment vertical="center" wrapText="1"/>
    </xf>
    <xf numFmtId="0" fontId="31" fillId="34" borderId="6" xfId="0" applyFont="1" applyFill="1" applyBorder="1" applyAlignment="1">
      <alignment vertical="center" wrapText="1"/>
    </xf>
    <xf numFmtId="0" fontId="51" fillId="43" borderId="6" xfId="0" applyFont="1" applyFill="1" applyBorder="1" applyAlignment="1">
      <alignment vertical="center" wrapText="1"/>
    </xf>
    <xf numFmtId="0" fontId="0" fillId="43" borderId="6" xfId="0" applyFill="1" applyBorder="1" applyAlignment="1">
      <alignment vertical="center" wrapText="1"/>
    </xf>
    <xf numFmtId="0" fontId="51" fillId="39" borderId="6" xfId="0" applyFont="1" applyFill="1" applyBorder="1" applyAlignment="1">
      <alignment vertical="center" wrapText="1"/>
    </xf>
    <xf numFmtId="0" fontId="0" fillId="39" borderId="6" xfId="0" applyFill="1" applyBorder="1" applyAlignment="1">
      <alignment vertical="center" wrapText="1"/>
    </xf>
    <xf numFmtId="0" fontId="51" fillId="34" borderId="6" xfId="0" applyFont="1" applyFill="1" applyBorder="1" applyAlignment="1">
      <alignment vertical="center" wrapText="1"/>
    </xf>
    <xf numFmtId="0" fontId="0" fillId="0" borderId="83" xfId="0" applyBorder="1"/>
    <xf numFmtId="0" fontId="4" fillId="31" borderId="78" xfId="0" applyFont="1" applyFill="1" applyBorder="1" applyAlignment="1">
      <alignment horizontal="left"/>
    </xf>
    <xf numFmtId="0" fontId="0" fillId="0" borderId="85" xfId="0" applyBorder="1"/>
    <xf numFmtId="0" fontId="54" fillId="4" borderId="6" xfId="0" applyFont="1" applyFill="1" applyBorder="1" applyAlignment="1">
      <alignment wrapText="1"/>
    </xf>
    <xf numFmtId="0" fontId="0" fillId="4" borderId="6" xfId="0" applyFill="1" applyBorder="1"/>
    <xf numFmtId="0" fontId="51" fillId="31" borderId="6" xfId="0" applyFont="1" applyFill="1" applyBorder="1" applyAlignment="1">
      <alignment vertical="center" wrapText="1"/>
    </xf>
    <xf numFmtId="0" fontId="0" fillId="31" borderId="6" xfId="0" applyFill="1" applyBorder="1" applyAlignment="1">
      <alignment vertical="center" wrapText="1"/>
    </xf>
    <xf numFmtId="0" fontId="0" fillId="34" borderId="6" xfId="0" applyFill="1" applyBorder="1" applyAlignment="1">
      <alignment vertical="center" wrapText="1"/>
    </xf>
    <xf numFmtId="0" fontId="5" fillId="0" borderId="76" xfId="0" applyFont="1" applyBorder="1" applyAlignment="1">
      <alignment horizontal="right"/>
    </xf>
    <xf numFmtId="0" fontId="5" fillId="0" borderId="10" xfId="0" applyFont="1" applyBorder="1" applyAlignment="1">
      <alignment horizontal="right"/>
    </xf>
    <xf numFmtId="2" fontId="4" fillId="9" borderId="76" xfId="0" applyNumberFormat="1" applyFont="1" applyFill="1" applyBorder="1" applyAlignment="1">
      <alignment horizontal="right"/>
    </xf>
    <xf numFmtId="2" fontId="4" fillId="9" borderId="10" xfId="0" applyNumberFormat="1" applyFont="1" applyFill="1" applyBorder="1" applyAlignment="1">
      <alignment horizontal="right"/>
    </xf>
    <xf numFmtId="0" fontId="4" fillId="0" borderId="46" xfId="0" applyFont="1" applyBorder="1" applyAlignment="1">
      <alignment horizontal="right" vertical="center"/>
    </xf>
    <xf numFmtId="0" fontId="4" fillId="0" borderId="8" xfId="0" applyFont="1" applyBorder="1" applyAlignment="1">
      <alignment horizontal="right" vertical="center"/>
    </xf>
    <xf numFmtId="0" fontId="0" fillId="0" borderId="46" xfId="0" applyBorder="1" applyAlignment="1">
      <alignment horizontal="right"/>
    </xf>
    <xf numFmtId="0" fontId="0" fillId="0" borderId="0" xfId="0" applyAlignment="1">
      <alignment horizontal="right"/>
    </xf>
    <xf numFmtId="0" fontId="31" fillId="0" borderId="82" xfId="0" applyFont="1" applyBorder="1" applyAlignment="1">
      <alignment horizontal="right"/>
    </xf>
    <xf numFmtId="0" fontId="31" fillId="0" borderId="8" xfId="0" applyFont="1" applyBorder="1" applyAlignment="1">
      <alignment horizontal="right"/>
    </xf>
    <xf numFmtId="0" fontId="54" fillId="30" borderId="77" xfId="0" applyFont="1" applyFill="1" applyBorder="1" applyAlignment="1">
      <alignment wrapText="1"/>
    </xf>
    <xf numFmtId="0" fontId="54" fillId="30" borderId="75" xfId="0" applyFont="1" applyFill="1" applyBorder="1" applyAlignment="1">
      <alignment wrapText="1"/>
    </xf>
    <xf numFmtId="0" fontId="4" fillId="30" borderId="74" xfId="0" applyFont="1" applyFill="1" applyBorder="1" applyAlignment="1">
      <alignment wrapText="1"/>
    </xf>
    <xf numFmtId="0" fontId="63" fillId="30" borderId="74" xfId="0" applyFont="1" applyFill="1" applyBorder="1" applyAlignment="1">
      <alignment vertical="center" wrapText="1"/>
    </xf>
    <xf numFmtId="0" fontId="59" fillId="0" borderId="77" xfId="0" applyFont="1" applyBorder="1" applyAlignment="1">
      <alignment horizontal="center" wrapText="1"/>
    </xf>
    <xf numFmtId="0" fontId="59" fillId="0" borderId="75" xfId="0" applyFont="1" applyBorder="1" applyAlignment="1">
      <alignment horizontal="center" wrapText="1"/>
    </xf>
    <xf numFmtId="2" fontId="5" fillId="0" borderId="81" xfId="0" applyNumberFormat="1" applyFont="1" applyBorder="1" applyAlignment="1">
      <alignment horizontal="right" vertical="center"/>
    </xf>
    <xf numFmtId="2" fontId="5" fillId="0" borderId="10" xfId="0" applyNumberFormat="1" applyFont="1" applyBorder="1" applyAlignment="1">
      <alignment horizontal="right" vertical="center"/>
    </xf>
    <xf numFmtId="2" fontId="5" fillId="9" borderId="76" xfId="0" applyNumberFormat="1" applyFont="1" applyFill="1" applyBorder="1" applyAlignment="1">
      <alignment horizontal="right"/>
    </xf>
    <xf numFmtId="2" fontId="5" fillId="9" borderId="10" xfId="0" applyNumberFormat="1" applyFont="1" applyFill="1" applyBorder="1" applyAlignment="1">
      <alignment horizontal="right"/>
    </xf>
    <xf numFmtId="0" fontId="4" fillId="9" borderId="74" xfId="0" applyFont="1" applyFill="1" applyBorder="1" applyAlignment="1">
      <alignment wrapText="1"/>
    </xf>
    <xf numFmtId="0" fontId="13" fillId="9" borderId="74" xfId="0" applyFont="1" applyFill="1" applyBorder="1" applyAlignment="1">
      <alignment wrapText="1"/>
    </xf>
    <xf numFmtId="0" fontId="63" fillId="9" borderId="74" xfId="0" applyFont="1" applyFill="1" applyBorder="1" applyAlignment="1">
      <alignment vertical="center" wrapText="1"/>
    </xf>
    <xf numFmtId="167" fontId="4" fillId="9" borderId="74" xfId="0" applyNumberFormat="1" applyFont="1" applyFill="1" applyBorder="1" applyAlignment="1">
      <alignment wrapText="1"/>
    </xf>
    <xf numFmtId="0" fontId="64" fillId="26" borderId="74" xfId="0" applyFont="1" applyFill="1" applyBorder="1" applyAlignment="1">
      <alignment vertical="center"/>
    </xf>
    <xf numFmtId="0" fontId="16" fillId="9" borderId="74" xfId="0" applyFont="1" applyFill="1" applyBorder="1" applyAlignment="1">
      <alignment vertical="center" wrapText="1"/>
    </xf>
    <xf numFmtId="0" fontId="50" fillId="0" borderId="27" xfId="0" applyFont="1" applyBorder="1" applyAlignment="1">
      <alignment horizontal="center" wrapText="1"/>
    </xf>
    <xf numFmtId="0" fontId="50" fillId="0" borderId="27" xfId="0" applyFont="1" applyBorder="1" applyAlignment="1">
      <alignment horizontal="center"/>
    </xf>
    <xf numFmtId="0" fontId="18" fillId="7" borderId="59" xfId="0" applyFont="1" applyFill="1" applyBorder="1" applyAlignment="1">
      <alignment vertical="center" wrapText="1"/>
    </xf>
    <xf numFmtId="0" fontId="18" fillId="7" borderId="60" xfId="0" applyFont="1" applyFill="1" applyBorder="1" applyAlignment="1">
      <alignment vertical="center" wrapText="1"/>
    </xf>
    <xf numFmtId="0" fontId="18" fillId="7" borderId="1" xfId="0" applyFont="1" applyFill="1" applyBorder="1" applyAlignment="1">
      <alignment vertical="center" wrapText="1"/>
    </xf>
    <xf numFmtId="0" fontId="18" fillId="0" borderId="26" xfId="0" applyFont="1" applyBorder="1" applyAlignment="1">
      <alignment vertical="center" wrapText="1"/>
    </xf>
    <xf numFmtId="0" fontId="18" fillId="0" borderId="27" xfId="0" applyFont="1" applyBorder="1" applyAlignment="1">
      <alignment vertical="center" wrapText="1"/>
    </xf>
    <xf numFmtId="0" fontId="18" fillId="0" borderId="4"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0" borderId="4" xfId="0" applyFont="1" applyBorder="1" applyAlignment="1">
      <alignment vertical="center" wrapText="1"/>
    </xf>
    <xf numFmtId="0" fontId="25" fillId="0" borderId="59" xfId="0" applyFont="1" applyBorder="1" applyAlignment="1">
      <alignment wrapText="1"/>
    </xf>
    <xf numFmtId="0" fontId="25" fillId="0" borderId="3" xfId="0" applyFont="1" applyBorder="1" applyAlignment="1">
      <alignment wrapText="1"/>
    </xf>
    <xf numFmtId="0" fontId="25" fillId="0" borderId="1" xfId="0" applyFont="1" applyBorder="1" applyAlignment="1">
      <alignment wrapText="1"/>
    </xf>
    <xf numFmtId="0" fontId="18" fillId="8" borderId="23" xfId="0" applyFont="1" applyFill="1" applyBorder="1" applyAlignment="1">
      <alignment vertical="center" wrapText="1"/>
    </xf>
    <xf numFmtId="0" fontId="18" fillId="8" borderId="24" xfId="0" applyFont="1" applyFill="1" applyBorder="1" applyAlignment="1">
      <alignment vertical="center" wrapText="1"/>
    </xf>
    <xf numFmtId="0" fontId="18" fillId="8" borderId="26" xfId="0" applyFont="1" applyFill="1" applyBorder="1" applyAlignment="1">
      <alignment vertical="center" wrapText="1"/>
    </xf>
    <xf numFmtId="0" fontId="18" fillId="8" borderId="27" xfId="0" applyFont="1" applyFill="1" applyBorder="1" applyAlignment="1">
      <alignment vertical="center" wrapText="1"/>
    </xf>
    <xf numFmtId="0" fontId="18" fillId="0" borderId="23" xfId="0" applyFont="1" applyBorder="1" applyAlignment="1">
      <alignment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15" fillId="0" borderId="59"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pplyAlignment="1">
      <alignment vertical="center" wrapText="1"/>
    </xf>
    <xf numFmtId="0" fontId="52" fillId="0" borderId="27" xfId="0" applyFont="1" applyBorder="1" applyAlignment="1">
      <alignment horizontal="center"/>
    </xf>
    <xf numFmtId="0" fontId="63" fillId="47" borderId="124" xfId="0" applyFont="1" applyFill="1" applyBorder="1" applyAlignment="1">
      <alignment vertical="center" wrapText="1"/>
    </xf>
    <xf numFmtId="0" fontId="63" fillId="47" borderId="119" xfId="0" applyFont="1" applyFill="1" applyBorder="1" applyAlignment="1">
      <alignment vertical="center" wrapText="1"/>
    </xf>
    <xf numFmtId="0" fontId="57" fillId="51" borderId="124" xfId="0" applyFont="1" applyFill="1" applyBorder="1" applyAlignment="1">
      <alignment vertical="center" wrapText="1"/>
    </xf>
    <xf numFmtId="0" fontId="57" fillId="51" borderId="119" xfId="0" applyFont="1" applyFill="1" applyBorder="1" applyAlignment="1">
      <alignment vertical="center" wrapText="1"/>
    </xf>
    <xf numFmtId="0" fontId="16" fillId="9" borderId="0" xfId="0" applyFont="1" applyFill="1" applyAlignment="1" applyProtection="1">
      <alignment horizontal="left" vertical="top" wrapText="1"/>
      <protection locked="0"/>
    </xf>
    <xf numFmtId="0" fontId="63" fillId="47" borderId="118" xfId="0" applyFont="1" applyFill="1" applyBorder="1" applyAlignment="1">
      <alignment vertical="center" wrapText="1"/>
    </xf>
    <xf numFmtId="0" fontId="57" fillId="51" borderId="118" xfId="0" applyFont="1" applyFill="1" applyBorder="1" applyAlignment="1">
      <alignment vertical="center" wrapText="1"/>
    </xf>
    <xf numFmtId="0" fontId="64" fillId="49" borderId="26" xfId="0" applyFont="1" applyFill="1" applyBorder="1" applyAlignment="1">
      <alignment vertical="center"/>
    </xf>
    <xf numFmtId="0" fontId="64" fillId="49" borderId="27" xfId="0" applyFont="1" applyFill="1" applyBorder="1" applyAlignment="1">
      <alignment vertical="center"/>
    </xf>
    <xf numFmtId="0" fontId="63" fillId="48" borderId="120" xfId="0" applyFont="1" applyFill="1" applyBorder="1" applyAlignment="1">
      <alignment vertical="center" wrapText="1"/>
    </xf>
    <xf numFmtId="0" fontId="63" fillId="48" borderId="60" xfId="0" applyFont="1" applyFill="1" applyBorder="1" applyAlignment="1">
      <alignment vertical="center" wrapText="1"/>
    </xf>
    <xf numFmtId="0" fontId="63" fillId="48" borderId="121" xfId="0" applyFont="1" applyFill="1" applyBorder="1" applyAlignment="1">
      <alignment vertical="center" wrapText="1"/>
    </xf>
    <xf numFmtId="0" fontId="57" fillId="51" borderId="120" xfId="0" applyFont="1" applyFill="1" applyBorder="1" applyAlignment="1">
      <alignment vertical="center" wrapText="1"/>
    </xf>
    <xf numFmtId="0" fontId="57" fillId="51" borderId="60" xfId="0" applyFont="1" applyFill="1" applyBorder="1" applyAlignment="1">
      <alignment vertical="center" wrapText="1"/>
    </xf>
    <xf numFmtId="0" fontId="57" fillId="51" borderId="121" xfId="0" applyFont="1" applyFill="1" applyBorder="1" applyAlignment="1">
      <alignment vertical="center" wrapText="1"/>
    </xf>
    <xf numFmtId="0" fontId="63" fillId="50" borderId="118" xfId="0" applyFont="1" applyFill="1" applyBorder="1" applyAlignment="1">
      <alignment horizontal="center" vertical="center" wrapText="1"/>
    </xf>
    <xf numFmtId="0" fontId="63" fillId="50" borderId="119" xfId="0" applyFont="1" applyFill="1" applyBorder="1" applyAlignment="1">
      <alignment horizontal="center" vertical="center" wrapText="1"/>
    </xf>
    <xf numFmtId="0" fontId="63" fillId="48" borderId="118" xfId="0" applyFont="1" applyFill="1" applyBorder="1" applyAlignment="1">
      <alignment horizontal="center" vertical="center" wrapText="1"/>
    </xf>
    <xf numFmtId="0" fontId="63" fillId="48" borderId="119" xfId="0" applyFont="1" applyFill="1" applyBorder="1" applyAlignment="1">
      <alignment horizontal="center" vertical="center" wrapText="1"/>
    </xf>
    <xf numFmtId="0" fontId="63" fillId="47" borderId="118" xfId="0" applyFont="1" applyFill="1" applyBorder="1" applyAlignment="1">
      <alignment horizontal="center" vertical="center" wrapText="1"/>
    </xf>
    <xf numFmtId="0" fontId="63" fillId="47" borderId="119" xfId="0" applyFont="1" applyFill="1" applyBorder="1" applyAlignment="1">
      <alignment horizontal="center" vertical="center" wrapText="1"/>
    </xf>
    <xf numFmtId="0" fontId="90" fillId="52" borderId="120" xfId="0" applyFont="1" applyFill="1" applyBorder="1" applyAlignment="1">
      <alignment vertical="center" wrapText="1"/>
    </xf>
    <xf numFmtId="0" fontId="90" fillId="52" borderId="60" xfId="0" applyFont="1" applyFill="1" applyBorder="1" applyAlignment="1">
      <alignment vertical="center"/>
    </xf>
    <xf numFmtId="0" fontId="90" fillId="52" borderId="121" xfId="0" applyFont="1" applyFill="1" applyBorder="1" applyAlignment="1">
      <alignment vertical="center"/>
    </xf>
    <xf numFmtId="0" fontId="24" fillId="0" borderId="118" xfId="0" applyFont="1" applyBorder="1" applyAlignment="1">
      <alignment vertical="center" wrapText="1"/>
    </xf>
    <xf numFmtId="0" fontId="24" fillId="0" borderId="119" xfId="0" applyFont="1" applyBorder="1" applyAlignment="1">
      <alignment vertical="center" wrapText="1"/>
    </xf>
    <xf numFmtId="0" fontId="24" fillId="0" borderId="124" xfId="0" applyFont="1" applyBorder="1" applyAlignment="1">
      <alignment vertical="center" wrapText="1"/>
    </xf>
    <xf numFmtId="0" fontId="63" fillId="51" borderId="124" xfId="0" applyFont="1" applyFill="1" applyBorder="1" applyAlignment="1">
      <alignment vertical="center" wrapText="1"/>
    </xf>
    <xf numFmtId="0" fontId="63" fillId="51" borderId="119" xfId="0" applyFont="1" applyFill="1" applyBorder="1" applyAlignment="1">
      <alignment vertical="center" wrapText="1"/>
    </xf>
    <xf numFmtId="0" fontId="59" fillId="47" borderId="97" xfId="0" applyFont="1" applyFill="1" applyBorder="1" applyAlignment="1">
      <alignment horizontal="left" vertical="center" wrapText="1"/>
    </xf>
    <xf numFmtId="0" fontId="59" fillId="47" borderId="89" xfId="0" applyFont="1" applyFill="1" applyBorder="1" applyAlignment="1">
      <alignment horizontal="left" vertical="center" wrapText="1"/>
    </xf>
    <xf numFmtId="0" fontId="55" fillId="0" borderId="98" xfId="0" applyFont="1" applyBorder="1" applyAlignment="1">
      <alignment horizontal="left" vertical="center" wrapText="1"/>
    </xf>
    <xf numFmtId="0" fontId="55" fillId="0" borderId="99" xfId="0" applyFont="1" applyBorder="1" applyAlignment="1">
      <alignment horizontal="left" vertical="center" wrapText="1"/>
    </xf>
    <xf numFmtId="0" fontId="24" fillId="0" borderId="120" xfId="0" applyFont="1" applyBorder="1" applyAlignment="1">
      <alignment vertical="center" wrapText="1"/>
    </xf>
    <xf numFmtId="0" fontId="24" fillId="0" borderId="60" xfId="0" applyFont="1" applyBorder="1" applyAlignment="1">
      <alignment vertical="center" wrapText="1"/>
    </xf>
    <xf numFmtId="0" fontId="24" fillId="0" borderId="121" xfId="0" applyFont="1" applyBorder="1" applyAlignment="1">
      <alignment vertical="center" wrapText="1"/>
    </xf>
    <xf numFmtId="0" fontId="16" fillId="0" borderId="124" xfId="0" applyFont="1" applyBorder="1" applyAlignment="1">
      <alignment vertical="center" wrapText="1"/>
    </xf>
    <xf numFmtId="0" fontId="16" fillId="0" borderId="119" xfId="0" applyFont="1" applyBorder="1" applyAlignment="1">
      <alignment vertical="center" wrapText="1"/>
    </xf>
    <xf numFmtId="0" fontId="64" fillId="49" borderId="122" xfId="0" applyFont="1" applyFill="1" applyBorder="1" applyAlignment="1">
      <alignment vertical="center" wrapText="1"/>
    </xf>
    <xf numFmtId="0" fontId="64" fillId="49" borderId="123" xfId="0" applyFont="1" applyFill="1" applyBorder="1" applyAlignment="1">
      <alignment vertical="center"/>
    </xf>
    <xf numFmtId="0" fontId="55" fillId="9" borderId="54" xfId="0" applyFont="1" applyFill="1" applyBorder="1" applyAlignment="1" applyProtection="1">
      <alignment horizontal="left" vertical="center" wrapText="1"/>
      <protection locked="0"/>
    </xf>
    <xf numFmtId="0" fontId="55" fillId="9" borderId="17" xfId="0" applyFont="1" applyFill="1" applyBorder="1" applyAlignment="1" applyProtection="1">
      <alignment horizontal="left" vertical="center" wrapText="1"/>
      <protection locked="0"/>
    </xf>
    <xf numFmtId="0" fontId="64" fillId="49" borderId="26" xfId="0" applyFont="1" applyFill="1" applyBorder="1" applyAlignment="1">
      <alignment vertical="center" wrapText="1"/>
    </xf>
    <xf numFmtId="4" fontId="59" fillId="9" borderId="116" xfId="0" applyNumberFormat="1" applyFont="1" applyFill="1" applyBorder="1" applyAlignment="1">
      <alignment horizontal="left" vertical="center" wrapText="1"/>
    </xf>
    <xf numFmtId="4" fontId="59" fillId="9" borderId="117" xfId="0" applyNumberFormat="1" applyFont="1" applyFill="1" applyBorder="1" applyAlignment="1">
      <alignment horizontal="left" vertical="center" wrapText="1"/>
    </xf>
    <xf numFmtId="4" fontId="59" fillId="9" borderId="126" xfId="0" applyNumberFormat="1" applyFont="1" applyFill="1" applyBorder="1" applyAlignment="1">
      <alignment horizontal="left" vertical="center" wrapText="1"/>
    </xf>
    <xf numFmtId="0" fontId="61" fillId="0" borderId="118"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14" xfId="0" applyFont="1" applyBorder="1" applyAlignment="1">
      <alignment horizontal="center" vertical="center" wrapText="1"/>
    </xf>
    <xf numFmtId="4" fontId="59" fillId="9" borderId="55" xfId="0" applyNumberFormat="1" applyFont="1" applyFill="1" applyBorder="1" applyAlignment="1">
      <alignment horizontal="left" vertical="center" wrapText="1"/>
    </xf>
    <xf numFmtId="4" fontId="59" fillId="9" borderId="0" xfId="0" applyNumberFormat="1" applyFont="1" applyFill="1" applyAlignment="1">
      <alignment horizontal="left" vertical="center" wrapText="1"/>
    </xf>
    <xf numFmtId="4" fontId="59" fillId="9" borderId="125" xfId="0" applyNumberFormat="1" applyFont="1" applyFill="1" applyBorder="1" applyAlignment="1">
      <alignment horizontal="left" vertical="center" wrapText="1"/>
    </xf>
    <xf numFmtId="0" fontId="79" fillId="0" borderId="117" xfId="0" applyFont="1" applyBorder="1" applyAlignment="1">
      <alignment horizontal="center" vertical="center" wrapText="1"/>
    </xf>
    <xf numFmtId="0" fontId="90" fillId="52" borderId="120" xfId="0" applyFont="1" applyFill="1" applyBorder="1" applyAlignment="1">
      <alignment vertical="center"/>
    </xf>
    <xf numFmtId="0" fontId="64" fillId="49" borderId="122" xfId="0" applyFont="1" applyFill="1" applyBorder="1" applyAlignment="1">
      <alignment vertical="center"/>
    </xf>
    <xf numFmtId="0" fontId="59" fillId="47" borderId="54" xfId="0" applyFont="1" applyFill="1" applyBorder="1" applyAlignment="1">
      <alignment horizontal="left" vertical="center" wrapText="1"/>
    </xf>
    <xf numFmtId="0" fontId="59" fillId="47" borderId="17" xfId="0" applyFont="1" applyFill="1" applyBorder="1" applyAlignment="1">
      <alignment horizontal="left" vertical="center" wrapText="1"/>
    </xf>
    <xf numFmtId="0" fontId="16" fillId="0" borderId="0" xfId="0" applyFont="1" applyAlignment="1" applyProtection="1">
      <alignment horizontal="left" vertical="top" wrapText="1"/>
      <protection locked="0"/>
    </xf>
    <xf numFmtId="0" fontId="81" fillId="49" borderId="77" xfId="0" applyFont="1" applyFill="1" applyBorder="1" applyAlignment="1">
      <alignment horizontal="left" vertical="center"/>
    </xf>
    <xf numFmtId="0" fontId="81" fillId="49" borderId="80" xfId="0" applyFont="1" applyFill="1" applyBorder="1" applyAlignment="1">
      <alignment horizontal="left" vertical="center"/>
    </xf>
    <xf numFmtId="0" fontId="81" fillId="49" borderId="75" xfId="0" applyFont="1" applyFill="1" applyBorder="1" applyAlignment="1">
      <alignment horizontal="left" vertical="center"/>
    </xf>
    <xf numFmtId="0" fontId="59" fillId="50" borderId="112" xfId="0" applyFont="1" applyFill="1" applyBorder="1" applyAlignment="1">
      <alignment horizontal="center" vertical="center" wrapText="1"/>
    </xf>
    <xf numFmtId="0" fontId="59" fillId="50" borderId="49" xfId="0" applyFont="1" applyFill="1" applyBorder="1" applyAlignment="1">
      <alignment horizontal="center" vertical="center" wrapText="1"/>
    </xf>
    <xf numFmtId="0" fontId="59" fillId="41" borderId="113" xfId="0" applyFont="1" applyFill="1" applyBorder="1" applyAlignment="1">
      <alignment horizontal="center" vertical="center" wrapText="1"/>
    </xf>
    <xf numFmtId="0" fontId="59" fillId="41" borderId="17" xfId="0" applyFont="1" applyFill="1" applyBorder="1" applyAlignment="1">
      <alignment horizontal="center" vertical="center" wrapText="1"/>
    </xf>
    <xf numFmtId="0" fontId="59" fillId="47" borderId="47" xfId="0" applyFont="1" applyFill="1" applyBorder="1" applyAlignment="1">
      <alignment horizontal="left" vertical="center" wrapText="1"/>
    </xf>
    <xf numFmtId="0" fontId="59" fillId="47" borderId="49" xfId="0" applyFont="1" applyFill="1" applyBorder="1" applyAlignment="1">
      <alignment horizontal="left" vertical="center" wrapText="1"/>
    </xf>
    <xf numFmtId="0" fontId="59" fillId="48" borderId="77" xfId="0" applyFont="1" applyFill="1" applyBorder="1" applyAlignment="1">
      <alignment horizontal="left" vertical="center" wrapText="1"/>
    </xf>
    <xf numFmtId="0" fontId="59" fillId="48" borderId="80" xfId="0" applyFont="1" applyFill="1" applyBorder="1" applyAlignment="1">
      <alignment horizontal="left" vertical="center" wrapText="1"/>
    </xf>
    <xf numFmtId="0" fontId="59" fillId="48" borderId="75" xfId="0" applyFont="1" applyFill="1" applyBorder="1" applyAlignment="1">
      <alignment horizontal="left" vertical="center" wrapText="1"/>
    </xf>
    <xf numFmtId="0" fontId="80" fillId="46" borderId="77" xfId="0" applyFont="1" applyFill="1" applyBorder="1" applyAlignment="1">
      <alignment horizontal="left" vertical="center" wrapText="1"/>
    </xf>
    <xf numFmtId="0" fontId="80" fillId="46" borderId="80" xfId="0" applyFont="1" applyFill="1" applyBorder="1" applyAlignment="1">
      <alignment horizontal="left" vertical="center" wrapText="1"/>
    </xf>
    <xf numFmtId="0" fontId="80" fillId="46" borderId="75" xfId="0" applyFont="1" applyFill="1" applyBorder="1" applyAlignment="1">
      <alignment horizontal="left" vertical="center" wrapText="1"/>
    </xf>
    <xf numFmtId="0" fontId="86" fillId="9" borderId="109" xfId="0" applyFont="1" applyFill="1" applyBorder="1" applyAlignment="1" applyProtection="1">
      <alignment horizontal="left" vertical="center" wrapText="1"/>
      <protection locked="0"/>
    </xf>
    <xf numFmtId="0" fontId="86" fillId="9" borderId="110" xfId="0" applyFont="1" applyFill="1" applyBorder="1" applyAlignment="1" applyProtection="1">
      <alignment horizontal="left" vertical="center" wrapText="1"/>
      <protection locked="0"/>
    </xf>
    <xf numFmtId="0" fontId="86" fillId="9" borderId="111" xfId="0" applyFont="1" applyFill="1" applyBorder="1" applyAlignment="1" applyProtection="1">
      <alignment horizontal="left" vertical="center" wrapText="1"/>
      <protection locked="0"/>
    </xf>
    <xf numFmtId="0" fontId="59" fillId="48" borderId="113" xfId="0" applyFont="1" applyFill="1" applyBorder="1" applyAlignment="1">
      <alignment horizontal="center" vertical="center" wrapText="1"/>
    </xf>
    <xf numFmtId="0" fontId="59" fillId="48" borderId="17" xfId="0" applyFont="1" applyFill="1" applyBorder="1" applyAlignment="1">
      <alignment horizontal="center" vertical="center" wrapText="1"/>
    </xf>
    <xf numFmtId="0" fontId="55" fillId="9" borderId="109" xfId="0" applyFont="1" applyFill="1" applyBorder="1" applyAlignment="1" applyProtection="1">
      <alignment horizontal="left" vertical="center" wrapText="1"/>
      <protection locked="0"/>
    </xf>
    <xf numFmtId="0" fontId="55" fillId="9" borderId="110" xfId="0" applyFont="1" applyFill="1" applyBorder="1" applyAlignment="1" applyProtection="1">
      <alignment horizontal="left" vertical="center" wrapText="1"/>
      <protection locked="0"/>
    </xf>
    <xf numFmtId="0" fontId="55" fillId="9" borderId="111" xfId="0" applyFont="1" applyFill="1" applyBorder="1" applyAlignment="1" applyProtection="1">
      <alignment horizontal="left" vertical="center" wrapText="1"/>
      <protection locked="0"/>
    </xf>
    <xf numFmtId="0" fontId="59" fillId="47" borderId="113" xfId="0" applyFont="1" applyFill="1" applyBorder="1" applyAlignment="1">
      <alignment horizontal="center" vertical="center" wrapText="1"/>
    </xf>
    <xf numFmtId="0" fontId="59" fillId="47" borderId="17" xfId="0" applyFont="1" applyFill="1" applyBorder="1" applyAlignment="1">
      <alignment horizontal="center" vertical="center" wrapText="1"/>
    </xf>
    <xf numFmtId="4" fontId="59" fillId="9" borderId="100" xfId="0" applyNumberFormat="1" applyFont="1" applyFill="1" applyBorder="1" applyAlignment="1">
      <alignment horizontal="left" vertical="center" wrapText="1"/>
    </xf>
    <xf numFmtId="4" fontId="59" fillId="9" borderId="101" xfId="0" applyNumberFormat="1" applyFont="1" applyFill="1" applyBorder="1" applyAlignment="1">
      <alignment horizontal="left" vertical="center" wrapText="1"/>
    </xf>
    <xf numFmtId="4" fontId="61" fillId="0" borderId="54" xfId="0" applyNumberFormat="1" applyFont="1" applyBorder="1" applyAlignment="1">
      <alignment horizontal="center" vertical="center" wrapText="1"/>
    </xf>
    <xf numFmtId="4" fontId="61" fillId="0" borderId="51" xfId="0" applyNumberFormat="1" applyFont="1" applyBorder="1" applyAlignment="1">
      <alignment horizontal="center" vertical="center" wrapText="1"/>
    </xf>
    <xf numFmtId="4" fontId="61" fillId="0" borderId="17" xfId="0" applyNumberFormat="1" applyFont="1" applyBorder="1" applyAlignment="1">
      <alignment horizontal="center" vertical="center" wrapText="1"/>
    </xf>
    <xf numFmtId="0" fontId="79" fillId="0" borderId="101" xfId="0" applyFont="1" applyBorder="1" applyAlignment="1">
      <alignment horizontal="center" vertical="center" wrapText="1"/>
    </xf>
    <xf numFmtId="0" fontId="79" fillId="0" borderId="0" xfId="0" applyFont="1" applyAlignment="1">
      <alignment horizontal="center" vertical="center" wrapText="1"/>
    </xf>
    <xf numFmtId="3" fontId="75" fillId="9" borderId="69" xfId="0" applyNumberFormat="1" applyFont="1" applyFill="1" applyBorder="1"/>
    <xf numFmtId="0" fontId="55" fillId="4" borderId="47"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5" fillId="39" borderId="47" xfId="0" applyFont="1" applyFill="1" applyBorder="1" applyAlignment="1">
      <alignment horizontal="left" vertical="center" wrapText="1"/>
    </xf>
    <xf numFmtId="0" fontId="55" fillId="39" borderId="49" xfId="0" applyFont="1" applyFill="1" applyBorder="1" applyAlignment="1">
      <alignment horizontal="left" vertical="center" wrapText="1"/>
    </xf>
    <xf numFmtId="0" fontId="24" fillId="40" borderId="47" xfId="0" applyFont="1" applyFill="1" applyBorder="1" applyAlignment="1">
      <alignment horizontal="left" vertical="center" wrapText="1"/>
    </xf>
    <xf numFmtId="0" fontId="24" fillId="40" borderId="49" xfId="0" applyFont="1" applyFill="1" applyBorder="1" applyAlignment="1">
      <alignment horizontal="left" vertical="center" wrapText="1"/>
    </xf>
    <xf numFmtId="0" fontId="55" fillId="36" borderId="47" xfId="0" applyFont="1" applyFill="1" applyBorder="1" applyAlignment="1">
      <alignment horizontal="left" vertical="center" wrapText="1"/>
    </xf>
    <xf numFmtId="0" fontId="55" fillId="36" borderId="49" xfId="0" applyFont="1" applyFill="1" applyBorder="1" applyAlignment="1">
      <alignment horizontal="left" vertical="center" wrapText="1"/>
    </xf>
    <xf numFmtId="0" fontId="55" fillId="3" borderId="47" xfId="0" applyFont="1" applyFill="1" applyBorder="1" applyAlignment="1">
      <alignment horizontal="left" vertical="center" wrapText="1"/>
    </xf>
    <xf numFmtId="0" fontId="55" fillId="3" borderId="49" xfId="0" applyFont="1" applyFill="1" applyBorder="1" applyAlignment="1">
      <alignment horizontal="left" vertical="center" wrapText="1"/>
    </xf>
    <xf numFmtId="0" fontId="6" fillId="4" borderId="65" xfId="6" applyFont="1" applyFill="1" applyBorder="1" applyAlignment="1">
      <alignment horizontal="left" wrapText="1"/>
    </xf>
    <xf numFmtId="0" fontId="6" fillId="4" borderId="16" xfId="6" applyFont="1" applyFill="1" applyBorder="1" applyAlignment="1">
      <alignment horizontal="left" wrapText="1"/>
    </xf>
    <xf numFmtId="0" fontId="6" fillId="29" borderId="65" xfId="6" applyFont="1" applyFill="1" applyBorder="1" applyAlignment="1">
      <alignment horizontal="left" wrapText="1"/>
    </xf>
    <xf numFmtId="0" fontId="6" fillId="29" borderId="16" xfId="6" applyFont="1" applyFill="1" applyBorder="1" applyAlignment="1">
      <alignment horizontal="left" wrapText="1"/>
    </xf>
  </cellXfs>
  <cellStyles count="301">
    <cellStyle name="20% - Accent1 2" xfId="8" xr:uid="{00000000-0005-0000-0000-000000000000}"/>
    <cellStyle name="20% - Accent1 3" xfId="9" xr:uid="{00000000-0005-0000-0000-000001000000}"/>
    <cellStyle name="20% - Accent1 4" xfId="10" xr:uid="{00000000-0005-0000-0000-000002000000}"/>
    <cellStyle name="20% - Accent1 5" xfId="11" xr:uid="{00000000-0005-0000-0000-000003000000}"/>
    <cellStyle name="20% - Accent2 2" xfId="12" xr:uid="{00000000-0005-0000-0000-000004000000}"/>
    <cellStyle name="20% - Accent2 3" xfId="13" xr:uid="{00000000-0005-0000-0000-000005000000}"/>
    <cellStyle name="20% - Accent2 4" xfId="14" xr:uid="{00000000-0005-0000-0000-000006000000}"/>
    <cellStyle name="20% - Accent2 5" xfId="15" xr:uid="{00000000-0005-0000-0000-000007000000}"/>
    <cellStyle name="20% - Accent3 2" xfId="16" xr:uid="{00000000-0005-0000-0000-000008000000}"/>
    <cellStyle name="20% - Accent3 3" xfId="17" xr:uid="{00000000-0005-0000-0000-000009000000}"/>
    <cellStyle name="20% - Accent3 4" xfId="18" xr:uid="{00000000-0005-0000-0000-00000A000000}"/>
    <cellStyle name="20% - Accent3 5" xfId="19" xr:uid="{00000000-0005-0000-0000-00000B000000}"/>
    <cellStyle name="20% - Accent4 2" xfId="20" xr:uid="{00000000-0005-0000-0000-00000C000000}"/>
    <cellStyle name="20% - Accent4 2 2" xfId="21" xr:uid="{00000000-0005-0000-0000-00000D000000}"/>
    <cellStyle name="20% - Accent4 2 3" xfId="22" xr:uid="{00000000-0005-0000-0000-00000E000000}"/>
    <cellStyle name="20% - Accent4 2 4" xfId="23" xr:uid="{00000000-0005-0000-0000-00000F000000}"/>
    <cellStyle name="20% - Accent4 2 5" xfId="24" xr:uid="{00000000-0005-0000-0000-000010000000}"/>
    <cellStyle name="20% - Accent4 3" xfId="25" xr:uid="{00000000-0005-0000-0000-000011000000}"/>
    <cellStyle name="20% - Accent4 4" xfId="26" xr:uid="{00000000-0005-0000-0000-000012000000}"/>
    <cellStyle name="20% - Accent4 5" xfId="27" xr:uid="{00000000-0005-0000-0000-000013000000}"/>
    <cellStyle name="20% - Accent5 2" xfId="28" xr:uid="{00000000-0005-0000-0000-000014000000}"/>
    <cellStyle name="20% - Accent5 2 2" xfId="29" xr:uid="{00000000-0005-0000-0000-000015000000}"/>
    <cellStyle name="20% - Accent5 2 3" xfId="30" xr:uid="{00000000-0005-0000-0000-000016000000}"/>
    <cellStyle name="20% - Accent5 2 4" xfId="31" xr:uid="{00000000-0005-0000-0000-000017000000}"/>
    <cellStyle name="20% - Accent5 2 5" xfId="32" xr:uid="{00000000-0005-0000-0000-000018000000}"/>
    <cellStyle name="20% - Accent5 3" xfId="33" xr:uid="{00000000-0005-0000-0000-000019000000}"/>
    <cellStyle name="20% - Accent5 4" xfId="34" xr:uid="{00000000-0005-0000-0000-00001A000000}"/>
    <cellStyle name="20% - Accent5 5" xfId="35" xr:uid="{00000000-0005-0000-0000-00001B000000}"/>
    <cellStyle name="20% - Accent6 2" xfId="36" xr:uid="{00000000-0005-0000-0000-00001C000000}"/>
    <cellStyle name="20% - Accent6 3" xfId="37" xr:uid="{00000000-0005-0000-0000-00001D000000}"/>
    <cellStyle name="20% - Accent6 4" xfId="38" xr:uid="{00000000-0005-0000-0000-00001E000000}"/>
    <cellStyle name="20% - Accent6 5" xfId="39" xr:uid="{00000000-0005-0000-0000-00001F000000}"/>
    <cellStyle name="40% - Accent1 2" xfId="40" xr:uid="{00000000-0005-0000-0000-000020000000}"/>
    <cellStyle name="40% - Accent1 3" xfId="41" xr:uid="{00000000-0005-0000-0000-000021000000}"/>
    <cellStyle name="40% - Accent1 4" xfId="42" xr:uid="{00000000-0005-0000-0000-000022000000}"/>
    <cellStyle name="40% - Accent1 5" xfId="43" xr:uid="{00000000-0005-0000-0000-000023000000}"/>
    <cellStyle name="40% - Accent2 2" xfId="44" xr:uid="{00000000-0005-0000-0000-000024000000}"/>
    <cellStyle name="40% - Accent2 3" xfId="45" xr:uid="{00000000-0005-0000-0000-000025000000}"/>
    <cellStyle name="40% - Accent2 4" xfId="46" xr:uid="{00000000-0005-0000-0000-000026000000}"/>
    <cellStyle name="40% - Accent2 5" xfId="47" xr:uid="{00000000-0005-0000-0000-000027000000}"/>
    <cellStyle name="40% - Accent3 2" xfId="48" xr:uid="{00000000-0005-0000-0000-000028000000}"/>
    <cellStyle name="40% - Accent3 3" xfId="49" xr:uid="{00000000-0005-0000-0000-000029000000}"/>
    <cellStyle name="40% - Accent3 4" xfId="50" xr:uid="{00000000-0005-0000-0000-00002A000000}"/>
    <cellStyle name="40% - Accent3 5" xfId="51" xr:uid="{00000000-0005-0000-0000-00002B000000}"/>
    <cellStyle name="40% - Accent4 2" xfId="52" xr:uid="{00000000-0005-0000-0000-00002C000000}"/>
    <cellStyle name="40% - Accent4 3" xfId="53" xr:uid="{00000000-0005-0000-0000-00002D000000}"/>
    <cellStyle name="40% - Accent4 4" xfId="54" xr:uid="{00000000-0005-0000-0000-00002E000000}"/>
    <cellStyle name="40% - Accent4 5" xfId="55" xr:uid="{00000000-0005-0000-0000-00002F000000}"/>
    <cellStyle name="40% - Accent5 2" xfId="56" xr:uid="{00000000-0005-0000-0000-000030000000}"/>
    <cellStyle name="40% - Accent5 3" xfId="57" xr:uid="{00000000-0005-0000-0000-000031000000}"/>
    <cellStyle name="40% - Accent5 4" xfId="58" xr:uid="{00000000-0005-0000-0000-000032000000}"/>
    <cellStyle name="40% - Accent5 5" xfId="59" xr:uid="{00000000-0005-0000-0000-000033000000}"/>
    <cellStyle name="40% - Accent6 2" xfId="60" xr:uid="{00000000-0005-0000-0000-000034000000}"/>
    <cellStyle name="40% - Accent6 3" xfId="61" xr:uid="{00000000-0005-0000-0000-000035000000}"/>
    <cellStyle name="40% - Accent6 4" xfId="62" xr:uid="{00000000-0005-0000-0000-000036000000}"/>
    <cellStyle name="40% - Accent6 5" xfId="63" xr:uid="{00000000-0005-0000-0000-000037000000}"/>
    <cellStyle name="60% - Accent1 2" xfId="64" xr:uid="{00000000-0005-0000-0000-000038000000}"/>
    <cellStyle name="60% - Accent1 3" xfId="65" xr:uid="{00000000-0005-0000-0000-000039000000}"/>
    <cellStyle name="60% - Accent1 4" xfId="66" xr:uid="{00000000-0005-0000-0000-00003A000000}"/>
    <cellStyle name="60% - Accent1 5" xfId="67" xr:uid="{00000000-0005-0000-0000-00003B000000}"/>
    <cellStyle name="60% - Accent2 2" xfId="68" xr:uid="{00000000-0005-0000-0000-00003C000000}"/>
    <cellStyle name="60% - Accent2 3" xfId="69" xr:uid="{00000000-0005-0000-0000-00003D000000}"/>
    <cellStyle name="60% - Accent2 4" xfId="70" xr:uid="{00000000-0005-0000-0000-00003E000000}"/>
    <cellStyle name="60% - Accent2 5" xfId="71" xr:uid="{00000000-0005-0000-0000-00003F000000}"/>
    <cellStyle name="60% - Accent3 2" xfId="72" xr:uid="{00000000-0005-0000-0000-000040000000}"/>
    <cellStyle name="60% - Accent3 3" xfId="73" xr:uid="{00000000-0005-0000-0000-000041000000}"/>
    <cellStyle name="60% - Accent3 4" xfId="74" xr:uid="{00000000-0005-0000-0000-000042000000}"/>
    <cellStyle name="60% - Accent3 5" xfId="75" xr:uid="{00000000-0005-0000-0000-000043000000}"/>
    <cellStyle name="60% - Accent4 2" xfId="76" xr:uid="{00000000-0005-0000-0000-000044000000}"/>
    <cellStyle name="60% - Accent4 3" xfId="77" xr:uid="{00000000-0005-0000-0000-000045000000}"/>
    <cellStyle name="60% - Accent4 4" xfId="78" xr:uid="{00000000-0005-0000-0000-000046000000}"/>
    <cellStyle name="60% - Accent4 5" xfId="79" xr:uid="{00000000-0005-0000-0000-000047000000}"/>
    <cellStyle name="60% - Accent5 2" xfId="80" xr:uid="{00000000-0005-0000-0000-000048000000}"/>
    <cellStyle name="60% - Accent5 3" xfId="81" xr:uid="{00000000-0005-0000-0000-000049000000}"/>
    <cellStyle name="60% - Accent5 4" xfId="82" xr:uid="{00000000-0005-0000-0000-00004A000000}"/>
    <cellStyle name="60% - Accent5 5" xfId="83" xr:uid="{00000000-0005-0000-0000-00004B000000}"/>
    <cellStyle name="60% - Accent6 2" xfId="84" xr:uid="{00000000-0005-0000-0000-00004C000000}"/>
    <cellStyle name="60% - Accent6 3" xfId="85" xr:uid="{00000000-0005-0000-0000-00004D000000}"/>
    <cellStyle name="60% - Accent6 4" xfId="86" xr:uid="{00000000-0005-0000-0000-00004E000000}"/>
    <cellStyle name="60% - Accent6 5" xfId="87" xr:uid="{00000000-0005-0000-0000-00004F000000}"/>
    <cellStyle name="Accent1 2" xfId="88" xr:uid="{00000000-0005-0000-0000-000050000000}"/>
    <cellStyle name="Accent1 3" xfId="89" xr:uid="{00000000-0005-0000-0000-000051000000}"/>
    <cellStyle name="Accent1 4" xfId="90" xr:uid="{00000000-0005-0000-0000-000052000000}"/>
    <cellStyle name="Accent1 5" xfId="91" xr:uid="{00000000-0005-0000-0000-000053000000}"/>
    <cellStyle name="Accent2 2" xfId="92" xr:uid="{00000000-0005-0000-0000-000054000000}"/>
    <cellStyle name="Accent2 3" xfId="93" xr:uid="{00000000-0005-0000-0000-000055000000}"/>
    <cellStyle name="Accent2 4" xfId="94" xr:uid="{00000000-0005-0000-0000-000056000000}"/>
    <cellStyle name="Accent2 5" xfId="95" xr:uid="{00000000-0005-0000-0000-000057000000}"/>
    <cellStyle name="Accent3 2" xfId="96" xr:uid="{00000000-0005-0000-0000-000058000000}"/>
    <cellStyle name="Accent3 3" xfId="97" xr:uid="{00000000-0005-0000-0000-000059000000}"/>
    <cellStyle name="Accent3 4" xfId="98" xr:uid="{00000000-0005-0000-0000-00005A000000}"/>
    <cellStyle name="Accent3 5" xfId="99" xr:uid="{00000000-0005-0000-0000-00005B000000}"/>
    <cellStyle name="Accent4 2" xfId="100" xr:uid="{00000000-0005-0000-0000-00005C000000}"/>
    <cellStyle name="Accent4 3" xfId="101" xr:uid="{00000000-0005-0000-0000-00005D000000}"/>
    <cellStyle name="Accent4 4" xfId="102" xr:uid="{00000000-0005-0000-0000-00005E000000}"/>
    <cellStyle name="Accent4 5" xfId="103" xr:uid="{00000000-0005-0000-0000-00005F000000}"/>
    <cellStyle name="Accent5 2" xfId="104" xr:uid="{00000000-0005-0000-0000-000060000000}"/>
    <cellStyle name="Accent5 3" xfId="105" xr:uid="{00000000-0005-0000-0000-000061000000}"/>
    <cellStyle name="Accent5 4" xfId="106" xr:uid="{00000000-0005-0000-0000-000062000000}"/>
    <cellStyle name="Accent5 5" xfId="107" xr:uid="{00000000-0005-0000-0000-000063000000}"/>
    <cellStyle name="Accent6 2" xfId="108" xr:uid="{00000000-0005-0000-0000-000064000000}"/>
    <cellStyle name="Accent6 3" xfId="109" xr:uid="{00000000-0005-0000-0000-000065000000}"/>
    <cellStyle name="Accent6 4" xfId="110" xr:uid="{00000000-0005-0000-0000-000066000000}"/>
    <cellStyle name="Accent6 5" xfId="111" xr:uid="{00000000-0005-0000-0000-000067000000}"/>
    <cellStyle name="Bad 2" xfId="112" xr:uid="{00000000-0005-0000-0000-000068000000}"/>
    <cellStyle name="Bad 3" xfId="113" xr:uid="{00000000-0005-0000-0000-000069000000}"/>
    <cellStyle name="Bad 4" xfId="114" xr:uid="{00000000-0005-0000-0000-00006A000000}"/>
    <cellStyle name="Bad 5" xfId="115" xr:uid="{00000000-0005-0000-0000-00006B000000}"/>
    <cellStyle name="Calculation 2" xfId="116" xr:uid="{00000000-0005-0000-0000-00006C000000}"/>
    <cellStyle name="Calculation 2 2" xfId="246" xr:uid="{379FE444-B04D-42A4-B6B6-CCAACDB8C2FA}"/>
    <cellStyle name="Calculation 3" xfId="117" xr:uid="{00000000-0005-0000-0000-00006D000000}"/>
    <cellStyle name="Calculation 3 2" xfId="247" xr:uid="{A3167FD1-ED10-4AE8-9D68-1FF70CDB9FD0}"/>
    <cellStyle name="Calculation 4" xfId="118" xr:uid="{00000000-0005-0000-0000-00006E000000}"/>
    <cellStyle name="Calculation 4 2" xfId="248" xr:uid="{1AB5CDDC-A26E-43F2-9BBE-8D34BCF82CB0}"/>
    <cellStyle name="Calculation 5" xfId="119" xr:uid="{00000000-0005-0000-0000-00006F000000}"/>
    <cellStyle name="Calculation 5 2" xfId="249" xr:uid="{10BDF19F-CFEF-44D5-B4D6-D47A5EB0B4BC}"/>
    <cellStyle name="Check Cell 2" xfId="120" xr:uid="{00000000-0005-0000-0000-000070000000}"/>
    <cellStyle name="Check Cell 3" xfId="121" xr:uid="{00000000-0005-0000-0000-000071000000}"/>
    <cellStyle name="Check Cell 4" xfId="122" xr:uid="{00000000-0005-0000-0000-000072000000}"/>
    <cellStyle name="Check Cell 5" xfId="123" xr:uid="{00000000-0005-0000-0000-000073000000}"/>
    <cellStyle name="Comma" xfId="1" builtinId="3"/>
    <cellStyle name="Comma 10" xfId="124" xr:uid="{00000000-0005-0000-0000-000075000000}"/>
    <cellStyle name="Comma 2" xfId="4" xr:uid="{00000000-0005-0000-0000-000076000000}"/>
    <cellStyle name="Comma 2 2" xfId="125" xr:uid="{00000000-0005-0000-0000-000077000000}"/>
    <cellStyle name="Comma 2 2 2" xfId="126" xr:uid="{00000000-0005-0000-0000-000078000000}"/>
    <cellStyle name="Comma 2 2 2 2" xfId="127" xr:uid="{00000000-0005-0000-0000-000079000000}"/>
    <cellStyle name="Comma 2 2 2 2 2" xfId="223" xr:uid="{E9180D1D-9D2F-4F82-B43F-55D7C275904A}"/>
    <cellStyle name="Comma 2 2 2 2 2 2" xfId="280" xr:uid="{4A4AEA0B-47FD-4737-A3E2-C7749FC5FFFA}"/>
    <cellStyle name="Comma 2 2 2 3" xfId="128" xr:uid="{00000000-0005-0000-0000-00007A000000}"/>
    <cellStyle name="Comma 2 2 2 3 2" xfId="224" xr:uid="{6EA59823-7142-4733-95DC-BDAFB9753F13}"/>
    <cellStyle name="Comma 2 2 2 3 2 2" xfId="281" xr:uid="{91EBC388-864E-420A-BD09-F1B64DB94C3E}"/>
    <cellStyle name="Comma 2 2 2 4" xfId="222" xr:uid="{539BEE80-D3E5-437A-BF29-E74901E382DB}"/>
    <cellStyle name="Comma 2 2 2 4 2" xfId="279" xr:uid="{FBFBA8CF-B43F-46A3-8170-331EE08125F3}"/>
    <cellStyle name="Comma 2 2 3" xfId="129" xr:uid="{00000000-0005-0000-0000-00007B000000}"/>
    <cellStyle name="Comma 2 2 3 2" xfId="225" xr:uid="{091DFF86-FCA3-4F5A-8910-5486023D9013}"/>
    <cellStyle name="Comma 2 2 3 2 2" xfId="282" xr:uid="{451459AB-2DC4-4FF4-A2C9-CAA95E5655B8}"/>
    <cellStyle name="Comma 2 2 4" xfId="130" xr:uid="{00000000-0005-0000-0000-00007C000000}"/>
    <cellStyle name="Comma 2 2 4 2" xfId="226" xr:uid="{A91AB0B6-AAEB-4F14-B46B-FEE2B847FE65}"/>
    <cellStyle name="Comma 2 2 4 2 2" xfId="283" xr:uid="{4CB82FDF-11A2-4128-9C42-6A9F3BEE4FB0}"/>
    <cellStyle name="Comma 2 2 5" xfId="131" xr:uid="{00000000-0005-0000-0000-00007D000000}"/>
    <cellStyle name="Comma 2 2 5 2" xfId="227" xr:uid="{D6DC0291-6221-4B68-B5AC-315B5A7446BD}"/>
    <cellStyle name="Comma 2 2 5 2 2" xfId="284" xr:uid="{BEB78C2E-3299-4024-87E8-7C134D216D40}"/>
    <cellStyle name="Comma 2 2 6" xfId="132" xr:uid="{00000000-0005-0000-0000-00007E000000}"/>
    <cellStyle name="Comma 2 2 6 2" xfId="228" xr:uid="{72EA8591-8ABF-472B-8AEC-B0F6AAA251A8}"/>
    <cellStyle name="Comma 2 2 6 2 2" xfId="285" xr:uid="{FC248E19-C4F7-40B2-86EF-EE8CA548BE59}"/>
    <cellStyle name="Comma 2 2 7" xfId="221" xr:uid="{C08B16C8-075C-4E95-94CC-2FD786097042}"/>
    <cellStyle name="Comma 2 2 7 2" xfId="278" xr:uid="{F7D4B257-5212-4EDA-9CF8-811260C9A010}"/>
    <cellStyle name="Comma 2 3" xfId="133" xr:uid="{00000000-0005-0000-0000-00007F000000}"/>
    <cellStyle name="Comma 2 3 2" xfId="229" xr:uid="{4509AADB-EB0D-47F6-93B5-DC7B9E6D4DF7}"/>
    <cellStyle name="Comma 2 3 2 2" xfId="286" xr:uid="{12584E4E-7253-4C75-9EB7-CDE9E0ED8BC6}"/>
    <cellStyle name="Comma 2 4" xfId="134" xr:uid="{00000000-0005-0000-0000-000080000000}"/>
    <cellStyle name="Comma 2 4 2" xfId="230" xr:uid="{7E8B054D-7E28-4BC7-B32C-2CD208ADF1CD}"/>
    <cellStyle name="Comma 2 4 2 2" xfId="287" xr:uid="{BEEF2151-4596-41C3-BF49-F9DFDCF8BDC1}"/>
    <cellStyle name="Comma 2 5" xfId="135" xr:uid="{00000000-0005-0000-0000-000081000000}"/>
    <cellStyle name="Comma 2 5 2" xfId="231" xr:uid="{1CD90B63-6CEC-405F-ABCF-143815D6DDAF}"/>
    <cellStyle name="Comma 2 5 2 2" xfId="288" xr:uid="{DF6BA93E-C3C5-472E-90E8-92E84DD10A0C}"/>
    <cellStyle name="Comma 2 6" xfId="136" xr:uid="{00000000-0005-0000-0000-000082000000}"/>
    <cellStyle name="Comma 2 6 2" xfId="232" xr:uid="{191F6681-DA43-4F25-B6D1-B5A0CFC54564}"/>
    <cellStyle name="Comma 2 6 2 2" xfId="289" xr:uid="{F88795C2-8945-46B5-BF3D-655E9C968FF0}"/>
    <cellStyle name="Comma 2 7" xfId="220" xr:uid="{6214AF21-179F-4110-AEE0-3507CC2075C2}"/>
    <cellStyle name="Comma 2 7 2" xfId="277" xr:uid="{ECE9D939-241A-43B0-8927-8AF180C1C13C}"/>
    <cellStyle name="Comma 2 8" xfId="245" xr:uid="{9F6BCB68-F961-4F7E-B206-FFFFF3E7842E}"/>
    <cellStyle name="Comma 3" xfId="137" xr:uid="{00000000-0005-0000-0000-000083000000}"/>
    <cellStyle name="Comma 3 2" xfId="233" xr:uid="{E87BD4CD-68BD-4560-99C7-BC7D4C56F3FD}"/>
    <cellStyle name="Comma 3 2 2" xfId="290" xr:uid="{B08D71D6-DCBD-41EB-8950-6E37C24427A6}"/>
    <cellStyle name="Comma 4" xfId="138" xr:uid="{00000000-0005-0000-0000-000084000000}"/>
    <cellStyle name="Comma 4 2" xfId="234" xr:uid="{FBE75F0C-AF9A-4156-85D3-BCD3C976B76B}"/>
    <cellStyle name="Comma 4 2 2" xfId="291" xr:uid="{97F0731F-9CC4-431F-9AEA-062A78CEB865}"/>
    <cellStyle name="Comma 4 3" xfId="250" xr:uid="{921751EC-FE74-47CB-AB84-6C615E13E04D}"/>
    <cellStyle name="Comma 5" xfId="219" xr:uid="{28B59AB4-46A7-4C69-8E15-D725AABB68D7}"/>
    <cellStyle name="Comma 5 2" xfId="276" xr:uid="{5976FB30-3B41-4C3C-9A99-54F82696EA1B}"/>
    <cellStyle name="Comma 6 2" xfId="139" xr:uid="{00000000-0005-0000-0000-000085000000}"/>
    <cellStyle name="Comma 6 2 2" xfId="235" xr:uid="{F34B9199-56B7-4CC1-808B-A81386E088D3}"/>
    <cellStyle name="Comma 6 2 2 2" xfId="292" xr:uid="{C3F30F65-0C62-48AA-86BB-4431EB2B60B4}"/>
    <cellStyle name="Comma 6 3" xfId="140" xr:uid="{00000000-0005-0000-0000-000086000000}"/>
    <cellStyle name="Comma 6 3 2" xfId="236" xr:uid="{D02887C4-C4BC-47A1-A2E9-39018FD5CCF9}"/>
    <cellStyle name="Comma 6 3 2 2" xfId="293" xr:uid="{3227689D-F8EE-4BFC-9194-2E475458BFA4}"/>
    <cellStyle name="Comma 7 2" xfId="141" xr:uid="{00000000-0005-0000-0000-000087000000}"/>
    <cellStyle name="Comma 7 2 2" xfId="237" xr:uid="{D57C1BCE-CEA7-4627-AE36-86FB48D9452C}"/>
    <cellStyle name="Comma 7 2 2 2" xfId="294" xr:uid="{EE99CB59-3E56-493C-9B28-D32A4AD88031}"/>
    <cellStyle name="Comma 7 3" xfId="142" xr:uid="{00000000-0005-0000-0000-000088000000}"/>
    <cellStyle name="Comma 7 3 2" xfId="238" xr:uid="{36245492-4248-4B81-9C56-2FCC468E9AF6}"/>
    <cellStyle name="Comma 7 3 2 2" xfId="295" xr:uid="{A0B80095-6BB2-4E4B-9989-345BF9D3CF0E}"/>
    <cellStyle name="Comma 8" xfId="143" xr:uid="{00000000-0005-0000-0000-000089000000}"/>
    <cellStyle name="Comma 8 2" xfId="239" xr:uid="{B5F0A393-4035-4D5C-9192-BC9BDFEE3622}"/>
    <cellStyle name="Comma 8 2 2" xfId="296" xr:uid="{E60176E9-269B-4C90-AEEC-4B55A9301D5A}"/>
    <cellStyle name="Currency" xfId="7" builtinId="4"/>
    <cellStyle name="Explanatory Text 2" xfId="144" xr:uid="{00000000-0005-0000-0000-00008B000000}"/>
    <cellStyle name="Explanatory Text 3" xfId="145" xr:uid="{00000000-0005-0000-0000-00008C000000}"/>
    <cellStyle name="Explanatory Text 4" xfId="146" xr:uid="{00000000-0005-0000-0000-00008D000000}"/>
    <cellStyle name="Explanatory Text 5" xfId="147" xr:uid="{00000000-0005-0000-0000-00008E000000}"/>
    <cellStyle name="Good 2" xfId="148" xr:uid="{00000000-0005-0000-0000-00008F000000}"/>
    <cellStyle name="Good 3" xfId="149" xr:uid="{00000000-0005-0000-0000-000090000000}"/>
    <cellStyle name="Good 4" xfId="150" xr:uid="{00000000-0005-0000-0000-000091000000}"/>
    <cellStyle name="Good 5" xfId="151" xr:uid="{00000000-0005-0000-0000-000092000000}"/>
    <cellStyle name="Heading 1 2" xfId="152" xr:uid="{00000000-0005-0000-0000-000093000000}"/>
    <cellStyle name="Heading 1 3" xfId="153" xr:uid="{00000000-0005-0000-0000-000094000000}"/>
    <cellStyle name="Heading 1 4" xfId="154" xr:uid="{00000000-0005-0000-0000-000095000000}"/>
    <cellStyle name="Heading 1 5" xfId="155" xr:uid="{00000000-0005-0000-0000-000096000000}"/>
    <cellStyle name="Heading 2 2" xfId="156" xr:uid="{00000000-0005-0000-0000-000097000000}"/>
    <cellStyle name="Heading 2 3" xfId="157" xr:uid="{00000000-0005-0000-0000-000098000000}"/>
    <cellStyle name="Heading 2 4" xfId="158" xr:uid="{00000000-0005-0000-0000-000099000000}"/>
    <cellStyle name="Heading 2 5" xfId="159" xr:uid="{00000000-0005-0000-0000-00009A000000}"/>
    <cellStyle name="Heading 3 2" xfId="160" xr:uid="{00000000-0005-0000-0000-00009B000000}"/>
    <cellStyle name="Heading 3 2 2" xfId="240" xr:uid="{A9DE4D7E-2A20-4A23-A749-7FB9020988A4}"/>
    <cellStyle name="Heading 3 2 2 2" xfId="297" xr:uid="{D4FA3097-1ABF-490F-88D5-8CE456BB21B3}"/>
    <cellStyle name="Heading 3 2 3" xfId="251" xr:uid="{980B0E24-C799-4201-9063-EC9F759B5223}"/>
    <cellStyle name="Heading 3 3" xfId="161" xr:uid="{00000000-0005-0000-0000-00009C000000}"/>
    <cellStyle name="Heading 3 3 2" xfId="241" xr:uid="{1B07D84A-DB73-4EE7-9BAA-F246773BEDD6}"/>
    <cellStyle name="Heading 3 3 2 2" xfId="298" xr:uid="{0D90D316-F091-4E23-B323-B6EEC5C6CD15}"/>
    <cellStyle name="Heading 3 3 3" xfId="252" xr:uid="{D980C66B-D0A4-437B-A6B3-5FCC3DFB5BB5}"/>
    <cellStyle name="Heading 3 4" xfId="162" xr:uid="{00000000-0005-0000-0000-00009D000000}"/>
    <cellStyle name="Heading 3 4 2" xfId="242" xr:uid="{66EB81C1-D6C8-41D0-98E0-40B3E987131E}"/>
    <cellStyle name="Heading 3 4 2 2" xfId="299" xr:uid="{0868E0D2-1C8B-4130-8C93-FA2BE592D5D2}"/>
    <cellStyle name="Heading 3 4 3" xfId="253" xr:uid="{642EEDE0-BA32-4F95-BE1B-E838573E8F92}"/>
    <cellStyle name="Heading 3 5" xfId="163" xr:uid="{00000000-0005-0000-0000-00009E000000}"/>
    <cellStyle name="Heading 3 5 2" xfId="243" xr:uid="{CB20A6C5-3374-402B-83CD-E6BD0050EAFA}"/>
    <cellStyle name="Heading 3 5 2 2" xfId="300" xr:uid="{F5603A8D-BD9C-4BFE-A857-A3CF6A2FDC52}"/>
    <cellStyle name="Heading 3 5 3" xfId="254" xr:uid="{F8629DEE-5158-4F6E-AFD3-1E42D00E56B3}"/>
    <cellStyle name="Heading 4 2" xfId="164" xr:uid="{00000000-0005-0000-0000-00009F000000}"/>
    <cellStyle name="Heading 4 3" xfId="165" xr:uid="{00000000-0005-0000-0000-0000A0000000}"/>
    <cellStyle name="Heading 4 4" xfId="166" xr:uid="{00000000-0005-0000-0000-0000A1000000}"/>
    <cellStyle name="Heading 4 5" xfId="167" xr:uid="{00000000-0005-0000-0000-0000A2000000}"/>
    <cellStyle name="Hyperlink" xfId="244" builtinId="8"/>
    <cellStyle name="Hyperlink 2" xfId="168" xr:uid="{00000000-0005-0000-0000-0000A3000000}"/>
    <cellStyle name="Input 2" xfId="169" xr:uid="{00000000-0005-0000-0000-0000A4000000}"/>
    <cellStyle name="Input 2 2" xfId="255" xr:uid="{6DEFF9EF-EDC3-4B5B-8D91-A3D7965E0C8E}"/>
    <cellStyle name="Input 3" xfId="170" xr:uid="{00000000-0005-0000-0000-0000A5000000}"/>
    <cellStyle name="Input 3 2" xfId="256" xr:uid="{F726F26C-2B6B-49B3-9DD1-CEDE61B7FF02}"/>
    <cellStyle name="Input 4" xfId="171" xr:uid="{00000000-0005-0000-0000-0000A6000000}"/>
    <cellStyle name="Input 4 2" xfId="257" xr:uid="{8484AFDC-00BD-4346-91E2-9F28D73DA596}"/>
    <cellStyle name="Input 5" xfId="172" xr:uid="{00000000-0005-0000-0000-0000A7000000}"/>
    <cellStyle name="Input 5 2" xfId="258" xr:uid="{CA464A38-6B6A-4757-AE24-2C1A201BF29E}"/>
    <cellStyle name="Linked Cell 2" xfId="173" xr:uid="{00000000-0005-0000-0000-0000A8000000}"/>
    <cellStyle name="Linked Cell 3" xfId="174" xr:uid="{00000000-0005-0000-0000-0000A9000000}"/>
    <cellStyle name="Linked Cell 4" xfId="175" xr:uid="{00000000-0005-0000-0000-0000AA000000}"/>
    <cellStyle name="Linked Cell 5" xfId="176" xr:uid="{00000000-0005-0000-0000-0000AB000000}"/>
    <cellStyle name="Neutral 2" xfId="177" xr:uid="{00000000-0005-0000-0000-0000AC000000}"/>
    <cellStyle name="Neutral 3" xfId="178" xr:uid="{00000000-0005-0000-0000-0000AD000000}"/>
    <cellStyle name="Neutral 4" xfId="179" xr:uid="{00000000-0005-0000-0000-0000AE000000}"/>
    <cellStyle name="Neutral 5" xfId="180" xr:uid="{00000000-0005-0000-0000-0000AF000000}"/>
    <cellStyle name="Normal" xfId="0" builtinId="0"/>
    <cellStyle name="Normal 2" xfId="3" xr:uid="{00000000-0005-0000-0000-0000B1000000}"/>
    <cellStyle name="Normal 2 2" xfId="6" xr:uid="{00000000-0005-0000-0000-0000B2000000}"/>
    <cellStyle name="Normal 2 2 2" xfId="181" xr:uid="{00000000-0005-0000-0000-0000B3000000}"/>
    <cellStyle name="Normal 2 3" xfId="182" xr:uid="{00000000-0005-0000-0000-0000B4000000}"/>
    <cellStyle name="Normal 2 4" xfId="183" xr:uid="{00000000-0005-0000-0000-0000B5000000}"/>
    <cellStyle name="Normal 2 5" xfId="184" xr:uid="{00000000-0005-0000-0000-0000B6000000}"/>
    <cellStyle name="Normal 3" xfId="5" xr:uid="{00000000-0005-0000-0000-0000B7000000}"/>
    <cellStyle name="Normal 4" xfId="185" xr:uid="{00000000-0005-0000-0000-0000B8000000}"/>
    <cellStyle name="Normal 5 2" xfId="186" xr:uid="{00000000-0005-0000-0000-0000B9000000}"/>
    <cellStyle name="Normal 5 3" xfId="187" xr:uid="{00000000-0005-0000-0000-0000BA000000}"/>
    <cellStyle name="Note 2" xfId="188" xr:uid="{00000000-0005-0000-0000-0000BB000000}"/>
    <cellStyle name="Note 2 2" xfId="259" xr:uid="{40A21373-7EC7-445F-8904-90FB42532803}"/>
    <cellStyle name="Note 3" xfId="189" xr:uid="{00000000-0005-0000-0000-0000BC000000}"/>
    <cellStyle name="Note 3 2" xfId="260" xr:uid="{85850ECD-68C0-4895-A0A4-9F7908EEB61B}"/>
    <cellStyle name="Note 4" xfId="190" xr:uid="{00000000-0005-0000-0000-0000BD000000}"/>
    <cellStyle name="Note 4 2" xfId="261" xr:uid="{5724A6AE-BDB8-4655-B761-D92E700D7626}"/>
    <cellStyle name="Note 5" xfId="191" xr:uid="{00000000-0005-0000-0000-0000BE000000}"/>
    <cellStyle name="Note 5 2" xfId="262" xr:uid="{39C44CA8-E32F-4DEC-A520-7E4FF977443D}"/>
    <cellStyle name="Note 6" xfId="192" xr:uid="{00000000-0005-0000-0000-0000BF000000}"/>
    <cellStyle name="Note 6 2" xfId="263" xr:uid="{08D85A90-CCC3-4D54-AD29-595E69A589F0}"/>
    <cellStyle name="Output 2" xfId="193" xr:uid="{00000000-0005-0000-0000-0000C0000000}"/>
    <cellStyle name="Output 2 2" xfId="264" xr:uid="{AE72687B-93C0-433A-BADD-66CE29643912}"/>
    <cellStyle name="Output 3" xfId="194" xr:uid="{00000000-0005-0000-0000-0000C1000000}"/>
    <cellStyle name="Output 3 2" xfId="265" xr:uid="{A4C9780A-12B1-40E8-8598-76D24AC3D331}"/>
    <cellStyle name="Output 4" xfId="195" xr:uid="{00000000-0005-0000-0000-0000C2000000}"/>
    <cellStyle name="Output 4 2" xfId="266" xr:uid="{B0D43EF9-AF14-4638-8615-D99482C45A8E}"/>
    <cellStyle name="Output 5" xfId="196" xr:uid="{00000000-0005-0000-0000-0000C3000000}"/>
    <cellStyle name="Output 5 2" xfId="267" xr:uid="{D07A279A-B0DE-4727-8037-5F1A260A6305}"/>
    <cellStyle name="Per cent" xfId="2" builtinId="5"/>
    <cellStyle name="Percent 2" xfId="197" xr:uid="{00000000-0005-0000-0000-0000C5000000}"/>
    <cellStyle name="Percent 2 2" xfId="198" xr:uid="{00000000-0005-0000-0000-0000C6000000}"/>
    <cellStyle name="Percent 2 3" xfId="199" xr:uid="{00000000-0005-0000-0000-0000C7000000}"/>
    <cellStyle name="Percent 2 4" xfId="200" xr:uid="{00000000-0005-0000-0000-0000C8000000}"/>
    <cellStyle name="Percent 2 5" xfId="201" xr:uid="{00000000-0005-0000-0000-0000C9000000}"/>
    <cellStyle name="Percent 2 6" xfId="202" xr:uid="{00000000-0005-0000-0000-0000CA000000}"/>
    <cellStyle name="Title 2" xfId="203" xr:uid="{00000000-0005-0000-0000-0000CB000000}"/>
    <cellStyle name="Title 3" xfId="204" xr:uid="{00000000-0005-0000-0000-0000CC000000}"/>
    <cellStyle name="Title 4" xfId="205" xr:uid="{00000000-0005-0000-0000-0000CD000000}"/>
    <cellStyle name="Title 5" xfId="206" xr:uid="{00000000-0005-0000-0000-0000CE000000}"/>
    <cellStyle name="Total 2" xfId="207" xr:uid="{00000000-0005-0000-0000-0000CF000000}"/>
    <cellStyle name="Total 2 2" xfId="208" xr:uid="{00000000-0005-0000-0000-0000D0000000}"/>
    <cellStyle name="Total 2 2 2" xfId="269" xr:uid="{BDE3F1A6-7C4C-4E2F-ADE9-29FF93BF2D43}"/>
    <cellStyle name="Total 2 3" xfId="209" xr:uid="{00000000-0005-0000-0000-0000D1000000}"/>
    <cellStyle name="Total 2 3 2" xfId="270" xr:uid="{F6E0BD35-5172-4E28-B4BE-A8DB5C7E5CDC}"/>
    <cellStyle name="Total 2 4" xfId="210" xr:uid="{00000000-0005-0000-0000-0000D2000000}"/>
    <cellStyle name="Total 2 4 2" xfId="271" xr:uid="{820A7A87-FD45-4D35-8464-6006BDD52345}"/>
    <cellStyle name="Total 2 5" xfId="211" xr:uid="{00000000-0005-0000-0000-0000D3000000}"/>
    <cellStyle name="Total 2 5 2" xfId="272" xr:uid="{D6DA1EEE-DB2C-4B7C-8A6F-9B570D289397}"/>
    <cellStyle name="Total 2 6" xfId="268" xr:uid="{C2294674-DCF5-49A9-A10C-099DF1A2863F}"/>
    <cellStyle name="Total 3" xfId="212" xr:uid="{00000000-0005-0000-0000-0000D4000000}"/>
    <cellStyle name="Total 3 2" xfId="273" xr:uid="{B5911C65-98D6-47E6-BCCD-C5A316DB8CCE}"/>
    <cellStyle name="Total 4" xfId="213" xr:uid="{00000000-0005-0000-0000-0000D5000000}"/>
    <cellStyle name="Total 4 2" xfId="274" xr:uid="{CA377ABB-5CF5-44FC-A910-8291F49BE5CE}"/>
    <cellStyle name="Total 5" xfId="214" xr:uid="{00000000-0005-0000-0000-0000D6000000}"/>
    <cellStyle name="Total 5 2" xfId="275" xr:uid="{E4B029BC-22B6-482B-B321-354313A75B4D}"/>
    <cellStyle name="Warning Text 2" xfId="215" xr:uid="{00000000-0005-0000-0000-0000D7000000}"/>
    <cellStyle name="Warning Text 3" xfId="216" xr:uid="{00000000-0005-0000-0000-0000D8000000}"/>
    <cellStyle name="Warning Text 4" xfId="217" xr:uid="{00000000-0005-0000-0000-0000D9000000}"/>
    <cellStyle name="Warning Text 5" xfId="218" xr:uid="{00000000-0005-0000-0000-0000DA000000}"/>
  </cellStyles>
  <dxfs count="0"/>
  <tableStyles count="0" defaultTableStyle="TableStyleMedium2" defaultPivotStyle="PivotStyleLight16"/>
  <colors>
    <mruColors>
      <color rgb="FFFF3300"/>
      <color rgb="FFFE4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bmch-my.sharepoint.com/unzipped/NOP%20&amp;%20Costing%2027%20Aug/Extended%20NAF%202010-2012%20costing%20workbook%20-Aug%2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mch-my.sharepoint.com/Documents%20and%20Settings/dodoliw/My%20Documents/GLOBAL%20FUND/2009/Round%209%20final%20documents/Attachments_Malaria/Work%20Plan%20and%20detailed%20-Budget-Malaria%20Round%2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siconf.sharepoint.com/sites/CompanyShared/Shared%20Documents/Translation/ROLL%20BACK%20MALARIA/2022/11.%20November/Rayana%20Nehme/9th/gap%20analysis%20templates%2022/fundingrequest_programmaticgap-rssh_table_a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BJECTIVE SUMMARY"/>
      <sheetName val="COST SUMMARY"/>
      <sheetName val="SUMMARY BY OBJECTIVE"/>
      <sheetName val="SUMMARY BY STRATEGY"/>
      <sheetName val="NAF 2010-2012 COSTING"/>
      <sheetName val="Impl Logframe"/>
      <sheetName val="ExpCat1"/>
      <sheetName val="ExpCat2"/>
      <sheetName val="Data"/>
      <sheetName val="ExpYr"/>
      <sheetName val="OBJ SUM"/>
      <sheetName val="DATA "/>
      <sheetName val="Sheet1-1"/>
      <sheetName val="UNIT COST DATA"/>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Title sheet"/>
      <sheetName val="General instructions"/>
      <sheetName val="General assumptions"/>
      <sheetName val="Detailed assumptions"/>
      <sheetName val="Detailed budget- Year 1"/>
      <sheetName val="Detailed budget- Year 2"/>
      <sheetName val="Detailed budget-Year 3, 4 and 5"/>
      <sheetName val="5 Year Budget"/>
      <sheetName val="Summar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CHW Tables "/>
      <sheetName val="Non-Malaria iCCM commodities"/>
      <sheetName val="Translations"/>
      <sheetName val="RSSH drop-down"/>
    </sheetNames>
    <sheetDataSet>
      <sheetData sheetId="0"/>
      <sheetData sheetId="1"/>
      <sheetData sheetId="2"/>
      <sheetData sheetId="3"/>
      <sheetData sheetId="4">
        <row r="4">
          <cell r="A4" t="str">
            <v>CHW Programmatic Gap Table 1 - Coverage of remuneration costs</v>
          </cell>
        </row>
      </sheetData>
      <sheetData sheetId="5">
        <row r="4">
          <cell r="B4" t="str">
            <v>Percentage of CHWs who are to be remunerated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heglobalfund.org/en/sourcing-management/health-products/long-lasting-insecticidal-n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theglobalfund.org/en/sourcing-management/health-products/antimalarial-medicin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heglobalfund.org/en/sourcing-management/health-products/hiv-malaria-rapid-diagnostic-tes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workbookViewId="0">
      <selection activeCell="A3" sqref="A3"/>
    </sheetView>
  </sheetViews>
  <sheetFormatPr baseColWidth="10" defaultColWidth="9.1640625" defaultRowHeight="14" x14ac:dyDescent="0.15"/>
  <cols>
    <col min="1" max="1" width="45.6640625" style="53" customWidth="1"/>
    <col min="2" max="2" width="18.1640625" style="53" customWidth="1"/>
    <col min="3" max="5" width="18.6640625" style="53" customWidth="1"/>
    <col min="6" max="6" width="9.1640625" style="270"/>
    <col min="7" max="16384" width="9.1640625" style="53"/>
  </cols>
  <sheetData>
    <row r="1" spans="1:5" ht="18" x14ac:dyDescent="0.2">
      <c r="A1" s="595" t="s">
        <v>0</v>
      </c>
      <c r="B1" s="595"/>
      <c r="C1" s="595"/>
      <c r="D1" s="595"/>
      <c r="E1" s="595"/>
    </row>
    <row r="2" spans="1:5" x14ac:dyDescent="0.15">
      <c r="A2" s="76"/>
      <c r="B2" s="77">
        <v>2023</v>
      </c>
      <c r="C2" s="77">
        <v>2024</v>
      </c>
      <c r="D2" s="77">
        <v>2025</v>
      </c>
      <c r="E2" s="77">
        <v>2026</v>
      </c>
    </row>
    <row r="3" spans="1:5" x14ac:dyDescent="0.15">
      <c r="A3" s="78" t="s">
        <v>1</v>
      </c>
      <c r="B3" s="79"/>
      <c r="C3" s="79"/>
      <c r="D3" s="79"/>
      <c r="E3" s="79"/>
    </row>
    <row r="4" spans="1:5" x14ac:dyDescent="0.15">
      <c r="A4" s="80" t="s">
        <v>2</v>
      </c>
      <c r="B4" s="81"/>
      <c r="C4" s="81"/>
      <c r="D4" s="81"/>
      <c r="E4" s="81"/>
    </row>
    <row r="5" spans="1:5" ht="15" x14ac:dyDescent="0.15">
      <c r="A5" s="596" t="s">
        <v>3</v>
      </c>
      <c r="B5" s="597"/>
      <c r="C5" s="597"/>
      <c r="D5" s="597"/>
      <c r="E5" s="598"/>
    </row>
    <row r="6" spans="1:5" x14ac:dyDescent="0.15">
      <c r="A6" s="83" t="s">
        <v>4</v>
      </c>
      <c r="B6" s="81"/>
      <c r="C6" s="81"/>
      <c r="D6" s="81"/>
      <c r="E6" s="81"/>
    </row>
    <row r="7" spans="1:5" x14ac:dyDescent="0.15">
      <c r="A7" s="83" t="s">
        <v>5</v>
      </c>
      <c r="B7" s="81"/>
      <c r="C7" s="81"/>
      <c r="D7" s="81"/>
      <c r="E7" s="81"/>
    </row>
    <row r="8" spans="1:5" x14ac:dyDescent="0.15">
      <c r="A8" s="83" t="s">
        <v>6</v>
      </c>
      <c r="B8" s="81"/>
      <c r="C8" s="81"/>
      <c r="D8" s="81"/>
      <c r="E8" s="81"/>
    </row>
    <row r="9" spans="1:5" x14ac:dyDescent="0.15">
      <c r="A9" s="82" t="s">
        <v>7</v>
      </c>
      <c r="B9" s="81">
        <f>SUM(B6:B8)+B4</f>
        <v>0</v>
      </c>
      <c r="C9" s="81">
        <f t="shared" ref="C9:E9" si="0">SUM(C6:C8)+C4</f>
        <v>0</v>
      </c>
      <c r="D9" s="81">
        <f t="shared" si="0"/>
        <v>0</v>
      </c>
      <c r="E9" s="81">
        <f t="shared" si="0"/>
        <v>0</v>
      </c>
    </row>
    <row r="10" spans="1:5" x14ac:dyDescent="0.15">
      <c r="A10" s="84" t="s">
        <v>8</v>
      </c>
      <c r="B10" s="85">
        <f>+B3-B9</f>
        <v>0</v>
      </c>
      <c r="C10" s="85">
        <f>+C3-C9</f>
        <v>0</v>
      </c>
      <c r="D10" s="85">
        <f>SUM(D5:D9)</f>
        <v>0</v>
      </c>
      <c r="E10" s="85">
        <f>SUM(E5:E9)</f>
        <v>0</v>
      </c>
    </row>
    <row r="12" spans="1:5" x14ac:dyDescent="0.15">
      <c r="A12" s="86" t="s">
        <v>9</v>
      </c>
      <c r="B12" s="87"/>
      <c r="C12" s="87"/>
      <c r="D12" s="87"/>
      <c r="E12" s="87"/>
    </row>
    <row r="14" spans="1:5" x14ac:dyDescent="0.15">
      <c r="A14" s="53" t="s">
        <v>10</v>
      </c>
    </row>
    <row r="17" spans="1:2" x14ac:dyDescent="0.15">
      <c r="A17" s="36"/>
      <c r="B17" s="62"/>
    </row>
    <row r="18" spans="1:2" x14ac:dyDescent="0.15">
      <c r="A18" s="36"/>
    </row>
  </sheetData>
  <mergeCells count="2">
    <mergeCell ref="A1:E1"/>
    <mergeCell ref="A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341"/>
  <sheetViews>
    <sheetView tabSelected="1" zoomScale="120" zoomScaleNormal="120" workbookViewId="0">
      <selection activeCell="B4" sqref="B4:B5"/>
    </sheetView>
  </sheetViews>
  <sheetFormatPr baseColWidth="10" defaultColWidth="8.6640625" defaultRowHeight="14" x14ac:dyDescent="0.15"/>
  <cols>
    <col min="1" max="1" width="9.6640625" style="193" customWidth="1"/>
    <col min="2" max="2" width="49" style="55" customWidth="1"/>
    <col min="3" max="3" width="11.5" style="55" customWidth="1"/>
    <col min="4" max="4" width="17" style="55" customWidth="1"/>
    <col min="5" max="5" width="12.1640625" style="55" customWidth="1"/>
    <col min="6" max="6" width="14.6640625" style="55" customWidth="1"/>
    <col min="7" max="7" width="16" style="55" customWidth="1"/>
    <col min="8" max="8" width="59.6640625" style="538" customWidth="1"/>
    <col min="9" max="9" width="18.6640625" style="55" customWidth="1"/>
    <col min="10" max="10" width="31.1640625" style="55" customWidth="1"/>
    <col min="11" max="254" width="8.6640625" style="55"/>
    <col min="255" max="255" width="20.5" style="55" customWidth="1"/>
    <col min="256" max="256" width="14.1640625" style="55" customWidth="1"/>
    <col min="257" max="257" width="13.6640625" style="55" customWidth="1"/>
    <col min="258" max="260" width="11.6640625" style="55" bestFit="1" customWidth="1"/>
    <col min="261" max="261" width="12.6640625" style="55" customWidth="1"/>
    <col min="262" max="262" width="11.6640625" style="55" bestFit="1" customWidth="1"/>
    <col min="263" max="263" width="13.1640625" style="55" customWidth="1"/>
    <col min="264" max="264" width="27.6640625" style="55" customWidth="1"/>
    <col min="265" max="510" width="8.6640625" style="55"/>
    <col min="511" max="511" width="20.5" style="55" customWidth="1"/>
    <col min="512" max="512" width="14.1640625" style="55" customWidth="1"/>
    <col min="513" max="513" width="13.6640625" style="55" customWidth="1"/>
    <col min="514" max="516" width="11.6640625" style="55" bestFit="1" customWidth="1"/>
    <col min="517" max="517" width="12.6640625" style="55" customWidth="1"/>
    <col min="518" max="518" width="11.6640625" style="55" bestFit="1" customWidth="1"/>
    <col min="519" max="519" width="13.1640625" style="55" customWidth="1"/>
    <col min="520" max="520" width="27.6640625" style="55" customWidth="1"/>
    <col min="521" max="766" width="8.6640625" style="55"/>
    <col min="767" max="767" width="20.5" style="55" customWidth="1"/>
    <col min="768" max="768" width="14.1640625" style="55" customWidth="1"/>
    <col min="769" max="769" width="13.6640625" style="55" customWidth="1"/>
    <col min="770" max="772" width="11.6640625" style="55" bestFit="1" customWidth="1"/>
    <col min="773" max="773" width="12.6640625" style="55" customWidth="1"/>
    <col min="774" max="774" width="11.6640625" style="55" bestFit="1" customWidth="1"/>
    <col min="775" max="775" width="13.1640625" style="55" customWidth="1"/>
    <col min="776" max="776" width="27.6640625" style="55" customWidth="1"/>
    <col min="777" max="1022" width="8.6640625" style="55"/>
    <col min="1023" max="1023" width="20.5" style="55" customWidth="1"/>
    <col min="1024" max="1024" width="14.1640625" style="55" customWidth="1"/>
    <col min="1025" max="1025" width="13.6640625" style="55" customWidth="1"/>
    <col min="1026" max="1028" width="11.6640625" style="55" bestFit="1" customWidth="1"/>
    <col min="1029" max="1029" width="12.6640625" style="55" customWidth="1"/>
    <col min="1030" max="1030" width="11.6640625" style="55" bestFit="1" customWidth="1"/>
    <col min="1031" max="1031" width="13.1640625" style="55" customWidth="1"/>
    <col min="1032" max="1032" width="27.6640625" style="55" customWidth="1"/>
    <col min="1033" max="1278" width="8.6640625" style="55"/>
    <col min="1279" max="1279" width="20.5" style="55" customWidth="1"/>
    <col min="1280" max="1280" width="14.1640625" style="55" customWidth="1"/>
    <col min="1281" max="1281" width="13.6640625" style="55" customWidth="1"/>
    <col min="1282" max="1284" width="11.6640625" style="55" bestFit="1" customWidth="1"/>
    <col min="1285" max="1285" width="12.6640625" style="55" customWidth="1"/>
    <col min="1286" max="1286" width="11.6640625" style="55" bestFit="1" customWidth="1"/>
    <col min="1287" max="1287" width="13.1640625" style="55" customWidth="1"/>
    <col min="1288" max="1288" width="27.6640625" style="55" customWidth="1"/>
    <col min="1289" max="1534" width="8.6640625" style="55"/>
    <col min="1535" max="1535" width="20.5" style="55" customWidth="1"/>
    <col min="1536" max="1536" width="14.1640625" style="55" customWidth="1"/>
    <col min="1537" max="1537" width="13.6640625" style="55" customWidth="1"/>
    <col min="1538" max="1540" width="11.6640625" style="55" bestFit="1" customWidth="1"/>
    <col min="1541" max="1541" width="12.6640625" style="55" customWidth="1"/>
    <col min="1542" max="1542" width="11.6640625" style="55" bestFit="1" customWidth="1"/>
    <col min="1543" max="1543" width="13.1640625" style="55" customWidth="1"/>
    <col min="1544" max="1544" width="27.6640625" style="55" customWidth="1"/>
    <col min="1545" max="1790" width="8.6640625" style="55"/>
    <col min="1791" max="1791" width="20.5" style="55" customWidth="1"/>
    <col min="1792" max="1792" width="14.1640625" style="55" customWidth="1"/>
    <col min="1793" max="1793" width="13.6640625" style="55" customWidth="1"/>
    <col min="1794" max="1796" width="11.6640625" style="55" bestFit="1" customWidth="1"/>
    <col min="1797" max="1797" width="12.6640625" style="55" customWidth="1"/>
    <col min="1798" max="1798" width="11.6640625" style="55" bestFit="1" customWidth="1"/>
    <col min="1799" max="1799" width="13.1640625" style="55" customWidth="1"/>
    <col min="1800" max="1800" width="27.6640625" style="55" customWidth="1"/>
    <col min="1801" max="2046" width="8.6640625" style="55"/>
    <col min="2047" max="2047" width="20.5" style="55" customWidth="1"/>
    <col min="2048" max="2048" width="14.1640625" style="55" customWidth="1"/>
    <col min="2049" max="2049" width="13.6640625" style="55" customWidth="1"/>
    <col min="2050" max="2052" width="11.6640625" style="55" bestFit="1" customWidth="1"/>
    <col min="2053" max="2053" width="12.6640625" style="55" customWidth="1"/>
    <col min="2054" max="2054" width="11.6640625" style="55" bestFit="1" customWidth="1"/>
    <col min="2055" max="2055" width="13.1640625" style="55" customWidth="1"/>
    <col min="2056" max="2056" width="27.6640625" style="55" customWidth="1"/>
    <col min="2057" max="2302" width="8.6640625" style="55"/>
    <col min="2303" max="2303" width="20.5" style="55" customWidth="1"/>
    <col min="2304" max="2304" width="14.1640625" style="55" customWidth="1"/>
    <col min="2305" max="2305" width="13.6640625" style="55" customWidth="1"/>
    <col min="2306" max="2308" width="11.6640625" style="55" bestFit="1" customWidth="1"/>
    <col min="2309" max="2309" width="12.6640625" style="55" customWidth="1"/>
    <col min="2310" max="2310" width="11.6640625" style="55" bestFit="1" customWidth="1"/>
    <col min="2311" max="2311" width="13.1640625" style="55" customWidth="1"/>
    <col min="2312" max="2312" width="27.6640625" style="55" customWidth="1"/>
    <col min="2313" max="2558" width="8.6640625" style="55"/>
    <col min="2559" max="2559" width="20.5" style="55" customWidth="1"/>
    <col min="2560" max="2560" width="14.1640625" style="55" customWidth="1"/>
    <col min="2561" max="2561" width="13.6640625" style="55" customWidth="1"/>
    <col min="2562" max="2564" width="11.6640625" style="55" bestFit="1" customWidth="1"/>
    <col min="2565" max="2565" width="12.6640625" style="55" customWidth="1"/>
    <col min="2566" max="2566" width="11.6640625" style="55" bestFit="1" customWidth="1"/>
    <col min="2567" max="2567" width="13.1640625" style="55" customWidth="1"/>
    <col min="2568" max="2568" width="27.6640625" style="55" customWidth="1"/>
    <col min="2569" max="2814" width="8.6640625" style="55"/>
    <col min="2815" max="2815" width="20.5" style="55" customWidth="1"/>
    <col min="2816" max="2816" width="14.1640625" style="55" customWidth="1"/>
    <col min="2817" max="2817" width="13.6640625" style="55" customWidth="1"/>
    <col min="2818" max="2820" width="11.6640625" style="55" bestFit="1" customWidth="1"/>
    <col min="2821" max="2821" width="12.6640625" style="55" customWidth="1"/>
    <col min="2822" max="2822" width="11.6640625" style="55" bestFit="1" customWidth="1"/>
    <col min="2823" max="2823" width="13.1640625" style="55" customWidth="1"/>
    <col min="2824" max="2824" width="27.6640625" style="55" customWidth="1"/>
    <col min="2825" max="3070" width="8.6640625" style="55"/>
    <col min="3071" max="3071" width="20.5" style="55" customWidth="1"/>
    <col min="3072" max="3072" width="14.1640625" style="55" customWidth="1"/>
    <col min="3073" max="3073" width="13.6640625" style="55" customWidth="1"/>
    <col min="3074" max="3076" width="11.6640625" style="55" bestFit="1" customWidth="1"/>
    <col min="3077" max="3077" width="12.6640625" style="55" customWidth="1"/>
    <col min="3078" max="3078" width="11.6640625" style="55" bestFit="1" customWidth="1"/>
    <col min="3079" max="3079" width="13.1640625" style="55" customWidth="1"/>
    <col min="3080" max="3080" width="27.6640625" style="55" customWidth="1"/>
    <col min="3081" max="3326" width="8.6640625" style="55"/>
    <col min="3327" max="3327" width="20.5" style="55" customWidth="1"/>
    <col min="3328" max="3328" width="14.1640625" style="55" customWidth="1"/>
    <col min="3329" max="3329" width="13.6640625" style="55" customWidth="1"/>
    <col min="3330" max="3332" width="11.6640625" style="55" bestFit="1" customWidth="1"/>
    <col min="3333" max="3333" width="12.6640625" style="55" customWidth="1"/>
    <col min="3334" max="3334" width="11.6640625" style="55" bestFit="1" customWidth="1"/>
    <col min="3335" max="3335" width="13.1640625" style="55" customWidth="1"/>
    <col min="3336" max="3336" width="27.6640625" style="55" customWidth="1"/>
    <col min="3337" max="3582" width="8.6640625" style="55"/>
    <col min="3583" max="3583" width="20.5" style="55" customWidth="1"/>
    <col min="3584" max="3584" width="14.1640625" style="55" customWidth="1"/>
    <col min="3585" max="3585" width="13.6640625" style="55" customWidth="1"/>
    <col min="3586" max="3588" width="11.6640625" style="55" bestFit="1" customWidth="1"/>
    <col min="3589" max="3589" width="12.6640625" style="55" customWidth="1"/>
    <col min="3590" max="3590" width="11.6640625" style="55" bestFit="1" customWidth="1"/>
    <col min="3591" max="3591" width="13.1640625" style="55" customWidth="1"/>
    <col min="3592" max="3592" width="27.6640625" style="55" customWidth="1"/>
    <col min="3593" max="3838" width="8.6640625" style="55"/>
    <col min="3839" max="3839" width="20.5" style="55" customWidth="1"/>
    <col min="3840" max="3840" width="14.1640625" style="55" customWidth="1"/>
    <col min="3841" max="3841" width="13.6640625" style="55" customWidth="1"/>
    <col min="3842" max="3844" width="11.6640625" style="55" bestFit="1" customWidth="1"/>
    <col min="3845" max="3845" width="12.6640625" style="55" customWidth="1"/>
    <col min="3846" max="3846" width="11.6640625" style="55" bestFit="1" customWidth="1"/>
    <col min="3847" max="3847" width="13.1640625" style="55" customWidth="1"/>
    <col min="3848" max="3848" width="27.6640625" style="55" customWidth="1"/>
    <col min="3849" max="4094" width="8.6640625" style="55"/>
    <col min="4095" max="4095" width="20.5" style="55" customWidth="1"/>
    <col min="4096" max="4096" width="14.1640625" style="55" customWidth="1"/>
    <col min="4097" max="4097" width="13.6640625" style="55" customWidth="1"/>
    <col min="4098" max="4100" width="11.6640625" style="55" bestFit="1" customWidth="1"/>
    <col min="4101" max="4101" width="12.6640625" style="55" customWidth="1"/>
    <col min="4102" max="4102" width="11.6640625" style="55" bestFit="1" customWidth="1"/>
    <col min="4103" max="4103" width="13.1640625" style="55" customWidth="1"/>
    <col min="4104" max="4104" width="27.6640625" style="55" customWidth="1"/>
    <col min="4105" max="4350" width="8.6640625" style="55"/>
    <col min="4351" max="4351" width="20.5" style="55" customWidth="1"/>
    <col min="4352" max="4352" width="14.1640625" style="55" customWidth="1"/>
    <col min="4353" max="4353" width="13.6640625" style="55" customWidth="1"/>
    <col min="4354" max="4356" width="11.6640625" style="55" bestFit="1" customWidth="1"/>
    <col min="4357" max="4357" width="12.6640625" style="55" customWidth="1"/>
    <col min="4358" max="4358" width="11.6640625" style="55" bestFit="1" customWidth="1"/>
    <col min="4359" max="4359" width="13.1640625" style="55" customWidth="1"/>
    <col min="4360" max="4360" width="27.6640625" style="55" customWidth="1"/>
    <col min="4361" max="4606" width="8.6640625" style="55"/>
    <col min="4607" max="4607" width="20.5" style="55" customWidth="1"/>
    <col min="4608" max="4608" width="14.1640625" style="55" customWidth="1"/>
    <col min="4609" max="4609" width="13.6640625" style="55" customWidth="1"/>
    <col min="4610" max="4612" width="11.6640625" style="55" bestFit="1" customWidth="1"/>
    <col min="4613" max="4613" width="12.6640625" style="55" customWidth="1"/>
    <col min="4614" max="4614" width="11.6640625" style="55" bestFit="1" customWidth="1"/>
    <col min="4615" max="4615" width="13.1640625" style="55" customWidth="1"/>
    <col min="4616" max="4616" width="27.6640625" style="55" customWidth="1"/>
    <col min="4617" max="4862" width="8.6640625" style="55"/>
    <col min="4863" max="4863" width="20.5" style="55" customWidth="1"/>
    <col min="4864" max="4864" width="14.1640625" style="55" customWidth="1"/>
    <col min="4865" max="4865" width="13.6640625" style="55" customWidth="1"/>
    <col min="4866" max="4868" width="11.6640625" style="55" bestFit="1" customWidth="1"/>
    <col min="4869" max="4869" width="12.6640625" style="55" customWidth="1"/>
    <col min="4870" max="4870" width="11.6640625" style="55" bestFit="1" customWidth="1"/>
    <col min="4871" max="4871" width="13.1640625" style="55" customWidth="1"/>
    <col min="4872" max="4872" width="27.6640625" style="55" customWidth="1"/>
    <col min="4873" max="5118" width="8.6640625" style="55"/>
    <col min="5119" max="5119" width="20.5" style="55" customWidth="1"/>
    <col min="5120" max="5120" width="14.1640625" style="55" customWidth="1"/>
    <col min="5121" max="5121" width="13.6640625" style="55" customWidth="1"/>
    <col min="5122" max="5124" width="11.6640625" style="55" bestFit="1" customWidth="1"/>
    <col min="5125" max="5125" width="12.6640625" style="55" customWidth="1"/>
    <col min="5126" max="5126" width="11.6640625" style="55" bestFit="1" customWidth="1"/>
    <col min="5127" max="5127" width="13.1640625" style="55" customWidth="1"/>
    <col min="5128" max="5128" width="27.6640625" style="55" customWidth="1"/>
    <col min="5129" max="5374" width="8.6640625" style="55"/>
    <col min="5375" max="5375" width="20.5" style="55" customWidth="1"/>
    <col min="5376" max="5376" width="14.1640625" style="55" customWidth="1"/>
    <col min="5377" max="5377" width="13.6640625" style="55" customWidth="1"/>
    <col min="5378" max="5380" width="11.6640625" style="55" bestFit="1" customWidth="1"/>
    <col min="5381" max="5381" width="12.6640625" style="55" customWidth="1"/>
    <col min="5382" max="5382" width="11.6640625" style="55" bestFit="1" customWidth="1"/>
    <col min="5383" max="5383" width="13.1640625" style="55" customWidth="1"/>
    <col min="5384" max="5384" width="27.6640625" style="55" customWidth="1"/>
    <col min="5385" max="5630" width="8.6640625" style="55"/>
    <col min="5631" max="5631" width="20.5" style="55" customWidth="1"/>
    <col min="5632" max="5632" width="14.1640625" style="55" customWidth="1"/>
    <col min="5633" max="5633" width="13.6640625" style="55" customWidth="1"/>
    <col min="5634" max="5636" width="11.6640625" style="55" bestFit="1" customWidth="1"/>
    <col min="5637" max="5637" width="12.6640625" style="55" customWidth="1"/>
    <col min="5638" max="5638" width="11.6640625" style="55" bestFit="1" customWidth="1"/>
    <col min="5639" max="5639" width="13.1640625" style="55" customWidth="1"/>
    <col min="5640" max="5640" width="27.6640625" style="55" customWidth="1"/>
    <col min="5641" max="5886" width="8.6640625" style="55"/>
    <col min="5887" max="5887" width="20.5" style="55" customWidth="1"/>
    <col min="5888" max="5888" width="14.1640625" style="55" customWidth="1"/>
    <col min="5889" max="5889" width="13.6640625" style="55" customWidth="1"/>
    <col min="5890" max="5892" width="11.6640625" style="55" bestFit="1" customWidth="1"/>
    <col min="5893" max="5893" width="12.6640625" style="55" customWidth="1"/>
    <col min="5894" max="5894" width="11.6640625" style="55" bestFit="1" customWidth="1"/>
    <col min="5895" max="5895" width="13.1640625" style="55" customWidth="1"/>
    <col min="5896" max="5896" width="27.6640625" style="55" customWidth="1"/>
    <col min="5897" max="6142" width="8.6640625" style="55"/>
    <col min="6143" max="6143" width="20.5" style="55" customWidth="1"/>
    <col min="6144" max="6144" width="14.1640625" style="55" customWidth="1"/>
    <col min="6145" max="6145" width="13.6640625" style="55" customWidth="1"/>
    <col min="6146" max="6148" width="11.6640625" style="55" bestFit="1" customWidth="1"/>
    <col min="6149" max="6149" width="12.6640625" style="55" customWidth="1"/>
    <col min="6150" max="6150" width="11.6640625" style="55" bestFit="1" customWidth="1"/>
    <col min="6151" max="6151" width="13.1640625" style="55" customWidth="1"/>
    <col min="6152" max="6152" width="27.6640625" style="55" customWidth="1"/>
    <col min="6153" max="6398" width="8.6640625" style="55"/>
    <col min="6399" max="6399" width="20.5" style="55" customWidth="1"/>
    <col min="6400" max="6400" width="14.1640625" style="55" customWidth="1"/>
    <col min="6401" max="6401" width="13.6640625" style="55" customWidth="1"/>
    <col min="6402" max="6404" width="11.6640625" style="55" bestFit="1" customWidth="1"/>
    <col min="6405" max="6405" width="12.6640625" style="55" customWidth="1"/>
    <col min="6406" max="6406" width="11.6640625" style="55" bestFit="1" customWidth="1"/>
    <col min="6407" max="6407" width="13.1640625" style="55" customWidth="1"/>
    <col min="6408" max="6408" width="27.6640625" style="55" customWidth="1"/>
    <col min="6409" max="6654" width="8.6640625" style="55"/>
    <col min="6655" max="6655" width="20.5" style="55" customWidth="1"/>
    <col min="6656" max="6656" width="14.1640625" style="55" customWidth="1"/>
    <col min="6657" max="6657" width="13.6640625" style="55" customWidth="1"/>
    <col min="6658" max="6660" width="11.6640625" style="55" bestFit="1" customWidth="1"/>
    <col min="6661" max="6661" width="12.6640625" style="55" customWidth="1"/>
    <col min="6662" max="6662" width="11.6640625" style="55" bestFit="1" customWidth="1"/>
    <col min="6663" max="6663" width="13.1640625" style="55" customWidth="1"/>
    <col min="6664" max="6664" width="27.6640625" style="55" customWidth="1"/>
    <col min="6665" max="6910" width="8.6640625" style="55"/>
    <col min="6911" max="6911" width="20.5" style="55" customWidth="1"/>
    <col min="6912" max="6912" width="14.1640625" style="55" customWidth="1"/>
    <col min="6913" max="6913" width="13.6640625" style="55" customWidth="1"/>
    <col min="6914" max="6916" width="11.6640625" style="55" bestFit="1" customWidth="1"/>
    <col min="6917" max="6917" width="12.6640625" style="55" customWidth="1"/>
    <col min="6918" max="6918" width="11.6640625" style="55" bestFit="1" customWidth="1"/>
    <col min="6919" max="6919" width="13.1640625" style="55" customWidth="1"/>
    <col min="6920" max="6920" width="27.6640625" style="55" customWidth="1"/>
    <col min="6921" max="7166" width="8.6640625" style="55"/>
    <col min="7167" max="7167" width="20.5" style="55" customWidth="1"/>
    <col min="7168" max="7168" width="14.1640625" style="55" customWidth="1"/>
    <col min="7169" max="7169" width="13.6640625" style="55" customWidth="1"/>
    <col min="7170" max="7172" width="11.6640625" style="55" bestFit="1" customWidth="1"/>
    <col min="7173" max="7173" width="12.6640625" style="55" customWidth="1"/>
    <col min="7174" max="7174" width="11.6640625" style="55" bestFit="1" customWidth="1"/>
    <col min="7175" max="7175" width="13.1640625" style="55" customWidth="1"/>
    <col min="7176" max="7176" width="27.6640625" style="55" customWidth="1"/>
    <col min="7177" max="7422" width="8.6640625" style="55"/>
    <col min="7423" max="7423" width="20.5" style="55" customWidth="1"/>
    <col min="7424" max="7424" width="14.1640625" style="55" customWidth="1"/>
    <col min="7425" max="7425" width="13.6640625" style="55" customWidth="1"/>
    <col min="7426" max="7428" width="11.6640625" style="55" bestFit="1" customWidth="1"/>
    <col min="7429" max="7429" width="12.6640625" style="55" customWidth="1"/>
    <col min="7430" max="7430" width="11.6640625" style="55" bestFit="1" customWidth="1"/>
    <col min="7431" max="7431" width="13.1640625" style="55" customWidth="1"/>
    <col min="7432" max="7432" width="27.6640625" style="55" customWidth="1"/>
    <col min="7433" max="7678" width="8.6640625" style="55"/>
    <col min="7679" max="7679" width="20.5" style="55" customWidth="1"/>
    <col min="7680" max="7680" width="14.1640625" style="55" customWidth="1"/>
    <col min="7681" max="7681" width="13.6640625" style="55" customWidth="1"/>
    <col min="7682" max="7684" width="11.6640625" style="55" bestFit="1" customWidth="1"/>
    <col min="7685" max="7685" width="12.6640625" style="55" customWidth="1"/>
    <col min="7686" max="7686" width="11.6640625" style="55" bestFit="1" customWidth="1"/>
    <col min="7687" max="7687" width="13.1640625" style="55" customWidth="1"/>
    <col min="7688" max="7688" width="27.6640625" style="55" customWidth="1"/>
    <col min="7689" max="7934" width="8.6640625" style="55"/>
    <col min="7935" max="7935" width="20.5" style="55" customWidth="1"/>
    <col min="7936" max="7936" width="14.1640625" style="55" customWidth="1"/>
    <col min="7937" max="7937" width="13.6640625" style="55" customWidth="1"/>
    <col min="7938" max="7940" width="11.6640625" style="55" bestFit="1" customWidth="1"/>
    <col min="7941" max="7941" width="12.6640625" style="55" customWidth="1"/>
    <col min="7942" max="7942" width="11.6640625" style="55" bestFit="1" customWidth="1"/>
    <col min="7943" max="7943" width="13.1640625" style="55" customWidth="1"/>
    <col min="7944" max="7944" width="27.6640625" style="55" customWidth="1"/>
    <col min="7945" max="8190" width="8.6640625" style="55"/>
    <col min="8191" max="8191" width="20.5" style="55" customWidth="1"/>
    <col min="8192" max="8192" width="14.1640625" style="55" customWidth="1"/>
    <col min="8193" max="8193" width="13.6640625" style="55" customWidth="1"/>
    <col min="8194" max="8196" width="11.6640625" style="55" bestFit="1" customWidth="1"/>
    <col min="8197" max="8197" width="12.6640625" style="55" customWidth="1"/>
    <col min="8198" max="8198" width="11.6640625" style="55" bestFit="1" customWidth="1"/>
    <col min="8199" max="8199" width="13.1640625" style="55" customWidth="1"/>
    <col min="8200" max="8200" width="27.6640625" style="55" customWidth="1"/>
    <col min="8201" max="8446" width="8.6640625" style="55"/>
    <col min="8447" max="8447" width="20.5" style="55" customWidth="1"/>
    <col min="8448" max="8448" width="14.1640625" style="55" customWidth="1"/>
    <col min="8449" max="8449" width="13.6640625" style="55" customWidth="1"/>
    <col min="8450" max="8452" width="11.6640625" style="55" bestFit="1" customWidth="1"/>
    <col min="8453" max="8453" width="12.6640625" style="55" customWidth="1"/>
    <col min="8454" max="8454" width="11.6640625" style="55" bestFit="1" customWidth="1"/>
    <col min="8455" max="8455" width="13.1640625" style="55" customWidth="1"/>
    <col min="8456" max="8456" width="27.6640625" style="55" customWidth="1"/>
    <col min="8457" max="8702" width="8.6640625" style="55"/>
    <col min="8703" max="8703" width="20.5" style="55" customWidth="1"/>
    <col min="8704" max="8704" width="14.1640625" style="55" customWidth="1"/>
    <col min="8705" max="8705" width="13.6640625" style="55" customWidth="1"/>
    <col min="8706" max="8708" width="11.6640625" style="55" bestFit="1" customWidth="1"/>
    <col min="8709" max="8709" width="12.6640625" style="55" customWidth="1"/>
    <col min="8710" max="8710" width="11.6640625" style="55" bestFit="1" customWidth="1"/>
    <col min="8711" max="8711" width="13.1640625" style="55" customWidth="1"/>
    <col min="8712" max="8712" width="27.6640625" style="55" customWidth="1"/>
    <col min="8713" max="8958" width="8.6640625" style="55"/>
    <col min="8959" max="8959" width="20.5" style="55" customWidth="1"/>
    <col min="8960" max="8960" width="14.1640625" style="55" customWidth="1"/>
    <col min="8961" max="8961" width="13.6640625" style="55" customWidth="1"/>
    <col min="8962" max="8964" width="11.6640625" style="55" bestFit="1" customWidth="1"/>
    <col min="8965" max="8965" width="12.6640625" style="55" customWidth="1"/>
    <col min="8966" max="8966" width="11.6640625" style="55" bestFit="1" customWidth="1"/>
    <col min="8967" max="8967" width="13.1640625" style="55" customWidth="1"/>
    <col min="8968" max="8968" width="27.6640625" style="55" customWidth="1"/>
    <col min="8969" max="9214" width="8.6640625" style="55"/>
    <col min="9215" max="9215" width="20.5" style="55" customWidth="1"/>
    <col min="9216" max="9216" width="14.1640625" style="55" customWidth="1"/>
    <col min="9217" max="9217" width="13.6640625" style="55" customWidth="1"/>
    <col min="9218" max="9220" width="11.6640625" style="55" bestFit="1" customWidth="1"/>
    <col min="9221" max="9221" width="12.6640625" style="55" customWidth="1"/>
    <col min="9222" max="9222" width="11.6640625" style="55" bestFit="1" customWidth="1"/>
    <col min="9223" max="9223" width="13.1640625" style="55" customWidth="1"/>
    <col min="9224" max="9224" width="27.6640625" style="55" customWidth="1"/>
    <col min="9225" max="9470" width="8.6640625" style="55"/>
    <col min="9471" max="9471" width="20.5" style="55" customWidth="1"/>
    <col min="9472" max="9472" width="14.1640625" style="55" customWidth="1"/>
    <col min="9473" max="9473" width="13.6640625" style="55" customWidth="1"/>
    <col min="9474" max="9476" width="11.6640625" style="55" bestFit="1" customWidth="1"/>
    <col min="9477" max="9477" width="12.6640625" style="55" customWidth="1"/>
    <col min="9478" max="9478" width="11.6640625" style="55" bestFit="1" customWidth="1"/>
    <col min="9479" max="9479" width="13.1640625" style="55" customWidth="1"/>
    <col min="9480" max="9480" width="27.6640625" style="55" customWidth="1"/>
    <col min="9481" max="9726" width="8.6640625" style="55"/>
    <col min="9727" max="9727" width="20.5" style="55" customWidth="1"/>
    <col min="9728" max="9728" width="14.1640625" style="55" customWidth="1"/>
    <col min="9729" max="9729" width="13.6640625" style="55" customWidth="1"/>
    <col min="9730" max="9732" width="11.6640625" style="55" bestFit="1" customWidth="1"/>
    <col min="9733" max="9733" width="12.6640625" style="55" customWidth="1"/>
    <col min="9734" max="9734" width="11.6640625" style="55" bestFit="1" customWidth="1"/>
    <col min="9735" max="9735" width="13.1640625" style="55" customWidth="1"/>
    <col min="9736" max="9736" width="27.6640625" style="55" customWidth="1"/>
    <col min="9737" max="9982" width="8.6640625" style="55"/>
    <col min="9983" max="9983" width="20.5" style="55" customWidth="1"/>
    <col min="9984" max="9984" width="14.1640625" style="55" customWidth="1"/>
    <col min="9985" max="9985" width="13.6640625" style="55" customWidth="1"/>
    <col min="9986" max="9988" width="11.6640625" style="55" bestFit="1" customWidth="1"/>
    <col min="9989" max="9989" width="12.6640625" style="55" customWidth="1"/>
    <col min="9990" max="9990" width="11.6640625" style="55" bestFit="1" customWidth="1"/>
    <col min="9991" max="9991" width="13.1640625" style="55" customWidth="1"/>
    <col min="9992" max="9992" width="27.6640625" style="55" customWidth="1"/>
    <col min="9993" max="10238" width="8.6640625" style="55"/>
    <col min="10239" max="10239" width="20.5" style="55" customWidth="1"/>
    <col min="10240" max="10240" width="14.1640625" style="55" customWidth="1"/>
    <col min="10241" max="10241" width="13.6640625" style="55" customWidth="1"/>
    <col min="10242" max="10244" width="11.6640625" style="55" bestFit="1" customWidth="1"/>
    <col min="10245" max="10245" width="12.6640625" style="55" customWidth="1"/>
    <col min="10246" max="10246" width="11.6640625" style="55" bestFit="1" customWidth="1"/>
    <col min="10247" max="10247" width="13.1640625" style="55" customWidth="1"/>
    <col min="10248" max="10248" width="27.6640625" style="55" customWidth="1"/>
    <col min="10249" max="10494" width="8.6640625" style="55"/>
    <col min="10495" max="10495" width="20.5" style="55" customWidth="1"/>
    <col min="10496" max="10496" width="14.1640625" style="55" customWidth="1"/>
    <col min="10497" max="10497" width="13.6640625" style="55" customWidth="1"/>
    <col min="10498" max="10500" width="11.6640625" style="55" bestFit="1" customWidth="1"/>
    <col min="10501" max="10501" width="12.6640625" style="55" customWidth="1"/>
    <col min="10502" max="10502" width="11.6640625" style="55" bestFit="1" customWidth="1"/>
    <col min="10503" max="10503" width="13.1640625" style="55" customWidth="1"/>
    <col min="10504" max="10504" width="27.6640625" style="55" customWidth="1"/>
    <col min="10505" max="10750" width="8.6640625" style="55"/>
    <col min="10751" max="10751" width="20.5" style="55" customWidth="1"/>
    <col min="10752" max="10752" width="14.1640625" style="55" customWidth="1"/>
    <col min="10753" max="10753" width="13.6640625" style="55" customWidth="1"/>
    <col min="10754" max="10756" width="11.6640625" style="55" bestFit="1" customWidth="1"/>
    <col min="10757" max="10757" width="12.6640625" style="55" customWidth="1"/>
    <col min="10758" max="10758" width="11.6640625" style="55" bestFit="1" customWidth="1"/>
    <col min="10759" max="10759" width="13.1640625" style="55" customWidth="1"/>
    <col min="10760" max="10760" width="27.6640625" style="55" customWidth="1"/>
    <col min="10761" max="11006" width="8.6640625" style="55"/>
    <col min="11007" max="11007" width="20.5" style="55" customWidth="1"/>
    <col min="11008" max="11008" width="14.1640625" style="55" customWidth="1"/>
    <col min="11009" max="11009" width="13.6640625" style="55" customWidth="1"/>
    <col min="11010" max="11012" width="11.6640625" style="55" bestFit="1" customWidth="1"/>
    <col min="11013" max="11013" width="12.6640625" style="55" customWidth="1"/>
    <col min="11014" max="11014" width="11.6640625" style="55" bestFit="1" customWidth="1"/>
    <col min="11015" max="11015" width="13.1640625" style="55" customWidth="1"/>
    <col min="11016" max="11016" width="27.6640625" style="55" customWidth="1"/>
    <col min="11017" max="11262" width="8.6640625" style="55"/>
    <col min="11263" max="11263" width="20.5" style="55" customWidth="1"/>
    <col min="11264" max="11264" width="14.1640625" style="55" customWidth="1"/>
    <col min="11265" max="11265" width="13.6640625" style="55" customWidth="1"/>
    <col min="11266" max="11268" width="11.6640625" style="55" bestFit="1" customWidth="1"/>
    <col min="11269" max="11269" width="12.6640625" style="55" customWidth="1"/>
    <col min="11270" max="11270" width="11.6640625" style="55" bestFit="1" customWidth="1"/>
    <col min="11271" max="11271" width="13.1640625" style="55" customWidth="1"/>
    <col min="11272" max="11272" width="27.6640625" style="55" customWidth="1"/>
    <col min="11273" max="11518" width="8.6640625" style="55"/>
    <col min="11519" max="11519" width="20.5" style="55" customWidth="1"/>
    <col min="11520" max="11520" width="14.1640625" style="55" customWidth="1"/>
    <col min="11521" max="11521" width="13.6640625" style="55" customWidth="1"/>
    <col min="11522" max="11524" width="11.6640625" style="55" bestFit="1" customWidth="1"/>
    <col min="11525" max="11525" width="12.6640625" style="55" customWidth="1"/>
    <col min="11526" max="11526" width="11.6640625" style="55" bestFit="1" customWidth="1"/>
    <col min="11527" max="11527" width="13.1640625" style="55" customWidth="1"/>
    <col min="11528" max="11528" width="27.6640625" style="55" customWidth="1"/>
    <col min="11529" max="11774" width="8.6640625" style="55"/>
    <col min="11775" max="11775" width="20.5" style="55" customWidth="1"/>
    <col min="11776" max="11776" width="14.1640625" style="55" customWidth="1"/>
    <col min="11777" max="11777" width="13.6640625" style="55" customWidth="1"/>
    <col min="11778" max="11780" width="11.6640625" style="55" bestFit="1" customWidth="1"/>
    <col min="11781" max="11781" width="12.6640625" style="55" customWidth="1"/>
    <col min="11782" max="11782" width="11.6640625" style="55" bestFit="1" customWidth="1"/>
    <col min="11783" max="11783" width="13.1640625" style="55" customWidth="1"/>
    <col min="11784" max="11784" width="27.6640625" style="55" customWidth="1"/>
    <col min="11785" max="12030" width="8.6640625" style="55"/>
    <col min="12031" max="12031" width="20.5" style="55" customWidth="1"/>
    <col min="12032" max="12032" width="14.1640625" style="55" customWidth="1"/>
    <col min="12033" max="12033" width="13.6640625" style="55" customWidth="1"/>
    <col min="12034" max="12036" width="11.6640625" style="55" bestFit="1" customWidth="1"/>
    <col min="12037" max="12037" width="12.6640625" style="55" customWidth="1"/>
    <col min="12038" max="12038" width="11.6640625" style="55" bestFit="1" customWidth="1"/>
    <col min="12039" max="12039" width="13.1640625" style="55" customWidth="1"/>
    <col min="12040" max="12040" width="27.6640625" style="55" customWidth="1"/>
    <col min="12041" max="12286" width="8.6640625" style="55"/>
    <col min="12287" max="12287" width="20.5" style="55" customWidth="1"/>
    <col min="12288" max="12288" width="14.1640625" style="55" customWidth="1"/>
    <col min="12289" max="12289" width="13.6640625" style="55" customWidth="1"/>
    <col min="12290" max="12292" width="11.6640625" style="55" bestFit="1" customWidth="1"/>
    <col min="12293" max="12293" width="12.6640625" style="55" customWidth="1"/>
    <col min="12294" max="12294" width="11.6640625" style="55" bestFit="1" customWidth="1"/>
    <col min="12295" max="12295" width="13.1640625" style="55" customWidth="1"/>
    <col min="12296" max="12296" width="27.6640625" style="55" customWidth="1"/>
    <col min="12297" max="12542" width="8.6640625" style="55"/>
    <col min="12543" max="12543" width="20.5" style="55" customWidth="1"/>
    <col min="12544" max="12544" width="14.1640625" style="55" customWidth="1"/>
    <col min="12545" max="12545" width="13.6640625" style="55" customWidth="1"/>
    <col min="12546" max="12548" width="11.6640625" style="55" bestFit="1" customWidth="1"/>
    <col min="12549" max="12549" width="12.6640625" style="55" customWidth="1"/>
    <col min="12550" max="12550" width="11.6640625" style="55" bestFit="1" customWidth="1"/>
    <col min="12551" max="12551" width="13.1640625" style="55" customWidth="1"/>
    <col min="12552" max="12552" width="27.6640625" style="55" customWidth="1"/>
    <col min="12553" max="12798" width="8.6640625" style="55"/>
    <col min="12799" max="12799" width="20.5" style="55" customWidth="1"/>
    <col min="12800" max="12800" width="14.1640625" style="55" customWidth="1"/>
    <col min="12801" max="12801" width="13.6640625" style="55" customWidth="1"/>
    <col min="12802" max="12804" width="11.6640625" style="55" bestFit="1" customWidth="1"/>
    <col min="12805" max="12805" width="12.6640625" style="55" customWidth="1"/>
    <col min="12806" max="12806" width="11.6640625" style="55" bestFit="1" customWidth="1"/>
    <col min="12807" max="12807" width="13.1640625" style="55" customWidth="1"/>
    <col min="12808" max="12808" width="27.6640625" style="55" customWidth="1"/>
    <col min="12809" max="13054" width="8.6640625" style="55"/>
    <col min="13055" max="13055" width="20.5" style="55" customWidth="1"/>
    <col min="13056" max="13056" width="14.1640625" style="55" customWidth="1"/>
    <col min="13057" max="13057" width="13.6640625" style="55" customWidth="1"/>
    <col min="13058" max="13060" width="11.6640625" style="55" bestFit="1" customWidth="1"/>
    <col min="13061" max="13061" width="12.6640625" style="55" customWidth="1"/>
    <col min="13062" max="13062" width="11.6640625" style="55" bestFit="1" customWidth="1"/>
    <col min="13063" max="13063" width="13.1640625" style="55" customWidth="1"/>
    <col min="13064" max="13064" width="27.6640625" style="55" customWidth="1"/>
    <col min="13065" max="13310" width="8.6640625" style="55"/>
    <col min="13311" max="13311" width="20.5" style="55" customWidth="1"/>
    <col min="13312" max="13312" width="14.1640625" style="55" customWidth="1"/>
    <col min="13313" max="13313" width="13.6640625" style="55" customWidth="1"/>
    <col min="13314" max="13316" width="11.6640625" style="55" bestFit="1" customWidth="1"/>
    <col min="13317" max="13317" width="12.6640625" style="55" customWidth="1"/>
    <col min="13318" max="13318" width="11.6640625" style="55" bestFit="1" customWidth="1"/>
    <col min="13319" max="13319" width="13.1640625" style="55" customWidth="1"/>
    <col min="13320" max="13320" width="27.6640625" style="55" customWidth="1"/>
    <col min="13321" max="13566" width="8.6640625" style="55"/>
    <col min="13567" max="13567" width="20.5" style="55" customWidth="1"/>
    <col min="13568" max="13568" width="14.1640625" style="55" customWidth="1"/>
    <col min="13569" max="13569" width="13.6640625" style="55" customWidth="1"/>
    <col min="13570" max="13572" width="11.6640625" style="55" bestFit="1" customWidth="1"/>
    <col min="13573" max="13573" width="12.6640625" style="55" customWidth="1"/>
    <col min="13574" max="13574" width="11.6640625" style="55" bestFit="1" customWidth="1"/>
    <col min="13575" max="13575" width="13.1640625" style="55" customWidth="1"/>
    <col min="13576" max="13576" width="27.6640625" style="55" customWidth="1"/>
    <col min="13577" max="13822" width="8.6640625" style="55"/>
    <col min="13823" max="13823" width="20.5" style="55" customWidth="1"/>
    <col min="13824" max="13824" width="14.1640625" style="55" customWidth="1"/>
    <col min="13825" max="13825" width="13.6640625" style="55" customWidth="1"/>
    <col min="13826" max="13828" width="11.6640625" style="55" bestFit="1" customWidth="1"/>
    <col min="13829" max="13829" width="12.6640625" style="55" customWidth="1"/>
    <col min="13830" max="13830" width="11.6640625" style="55" bestFit="1" customWidth="1"/>
    <col min="13831" max="13831" width="13.1640625" style="55" customWidth="1"/>
    <col min="13832" max="13832" width="27.6640625" style="55" customWidth="1"/>
    <col min="13833" max="14078" width="8.6640625" style="55"/>
    <col min="14079" max="14079" width="20.5" style="55" customWidth="1"/>
    <col min="14080" max="14080" width="14.1640625" style="55" customWidth="1"/>
    <col min="14081" max="14081" width="13.6640625" style="55" customWidth="1"/>
    <col min="14082" max="14084" width="11.6640625" style="55" bestFit="1" customWidth="1"/>
    <col min="14085" max="14085" width="12.6640625" style="55" customWidth="1"/>
    <col min="14086" max="14086" width="11.6640625" style="55" bestFit="1" customWidth="1"/>
    <col min="14087" max="14087" width="13.1640625" style="55" customWidth="1"/>
    <col min="14088" max="14088" width="27.6640625" style="55" customWidth="1"/>
    <col min="14089" max="14334" width="8.6640625" style="55"/>
    <col min="14335" max="14335" width="20.5" style="55" customWidth="1"/>
    <col min="14336" max="14336" width="14.1640625" style="55" customWidth="1"/>
    <col min="14337" max="14337" width="13.6640625" style="55" customWidth="1"/>
    <col min="14338" max="14340" width="11.6640625" style="55" bestFit="1" customWidth="1"/>
    <col min="14341" max="14341" width="12.6640625" style="55" customWidth="1"/>
    <col min="14342" max="14342" width="11.6640625" style="55" bestFit="1" customWidth="1"/>
    <col min="14343" max="14343" width="13.1640625" style="55" customWidth="1"/>
    <col min="14344" max="14344" width="27.6640625" style="55" customWidth="1"/>
    <col min="14345" max="14590" width="8.6640625" style="55"/>
    <col min="14591" max="14591" width="20.5" style="55" customWidth="1"/>
    <col min="14592" max="14592" width="14.1640625" style="55" customWidth="1"/>
    <col min="14593" max="14593" width="13.6640625" style="55" customWidth="1"/>
    <col min="14594" max="14596" width="11.6640625" style="55" bestFit="1" customWidth="1"/>
    <col min="14597" max="14597" width="12.6640625" style="55" customWidth="1"/>
    <col min="14598" max="14598" width="11.6640625" style="55" bestFit="1" customWidth="1"/>
    <col min="14599" max="14599" width="13.1640625" style="55" customWidth="1"/>
    <col min="14600" max="14600" width="27.6640625" style="55" customWidth="1"/>
    <col min="14601" max="14846" width="8.6640625" style="55"/>
    <col min="14847" max="14847" width="20.5" style="55" customWidth="1"/>
    <col min="14848" max="14848" width="14.1640625" style="55" customWidth="1"/>
    <col min="14849" max="14849" width="13.6640625" style="55" customWidth="1"/>
    <col min="14850" max="14852" width="11.6640625" style="55" bestFit="1" customWidth="1"/>
    <col min="14853" max="14853" width="12.6640625" style="55" customWidth="1"/>
    <col min="14854" max="14854" width="11.6640625" style="55" bestFit="1" customWidth="1"/>
    <col min="14855" max="14855" width="13.1640625" style="55" customWidth="1"/>
    <col min="14856" max="14856" width="27.6640625" style="55" customWidth="1"/>
    <col min="14857" max="15102" width="8.6640625" style="55"/>
    <col min="15103" max="15103" width="20.5" style="55" customWidth="1"/>
    <col min="15104" max="15104" width="14.1640625" style="55" customWidth="1"/>
    <col min="15105" max="15105" width="13.6640625" style="55" customWidth="1"/>
    <col min="15106" max="15108" width="11.6640625" style="55" bestFit="1" customWidth="1"/>
    <col min="15109" max="15109" width="12.6640625" style="55" customWidth="1"/>
    <col min="15110" max="15110" width="11.6640625" style="55" bestFit="1" customWidth="1"/>
    <col min="15111" max="15111" width="13.1640625" style="55" customWidth="1"/>
    <col min="15112" max="15112" width="27.6640625" style="55" customWidth="1"/>
    <col min="15113" max="15358" width="8.6640625" style="55"/>
    <col min="15359" max="15359" width="20.5" style="55" customWidth="1"/>
    <col min="15360" max="15360" width="14.1640625" style="55" customWidth="1"/>
    <col min="15361" max="15361" width="13.6640625" style="55" customWidth="1"/>
    <col min="15362" max="15364" width="11.6640625" style="55" bestFit="1" customWidth="1"/>
    <col min="15365" max="15365" width="12.6640625" style="55" customWidth="1"/>
    <col min="15366" max="15366" width="11.6640625" style="55" bestFit="1" customWidth="1"/>
    <col min="15367" max="15367" width="13.1640625" style="55" customWidth="1"/>
    <col min="15368" max="15368" width="27.6640625" style="55" customWidth="1"/>
    <col min="15369" max="15614" width="8.6640625" style="55"/>
    <col min="15615" max="15615" width="20.5" style="55" customWidth="1"/>
    <col min="15616" max="15616" width="14.1640625" style="55" customWidth="1"/>
    <col min="15617" max="15617" width="13.6640625" style="55" customWidth="1"/>
    <col min="15618" max="15620" width="11.6640625" style="55" bestFit="1" customWidth="1"/>
    <col min="15621" max="15621" width="12.6640625" style="55" customWidth="1"/>
    <col min="15622" max="15622" width="11.6640625" style="55" bestFit="1" customWidth="1"/>
    <col min="15623" max="15623" width="13.1640625" style="55" customWidth="1"/>
    <col min="15624" max="15624" width="27.6640625" style="55" customWidth="1"/>
    <col min="15625" max="15870" width="8.6640625" style="55"/>
    <col min="15871" max="15871" width="20.5" style="55" customWidth="1"/>
    <col min="15872" max="15872" width="14.1640625" style="55" customWidth="1"/>
    <col min="15873" max="15873" width="13.6640625" style="55" customWidth="1"/>
    <col min="15874" max="15876" width="11.6640625" style="55" bestFit="1" customWidth="1"/>
    <col min="15877" max="15877" width="12.6640625" style="55" customWidth="1"/>
    <col min="15878" max="15878" width="11.6640625" style="55" bestFit="1" customWidth="1"/>
    <col min="15879" max="15879" width="13.1640625" style="55" customWidth="1"/>
    <col min="15880" max="15880" width="27.6640625" style="55" customWidth="1"/>
    <col min="15881" max="16126" width="8.6640625" style="55"/>
    <col min="16127" max="16127" width="20.5" style="55" customWidth="1"/>
    <col min="16128" max="16128" width="14.1640625" style="55" customWidth="1"/>
    <col min="16129" max="16129" width="13.6640625" style="55" customWidth="1"/>
    <col min="16130" max="16132" width="11.6640625" style="55" bestFit="1" customWidth="1"/>
    <col min="16133" max="16133" width="12.6640625" style="55" customWidth="1"/>
    <col min="16134" max="16134" width="11.6640625" style="55" bestFit="1" customWidth="1"/>
    <col min="16135" max="16135" width="13.1640625" style="55" customWidth="1"/>
    <col min="16136" max="16136" width="27.6640625" style="55" customWidth="1"/>
    <col min="16137" max="16384" width="8.6640625" style="55"/>
  </cols>
  <sheetData>
    <row r="1" spans="1:39" ht="28.5" customHeight="1" x14ac:dyDescent="0.15">
      <c r="A1" s="640" t="s">
        <v>345</v>
      </c>
      <c r="B1" s="640"/>
      <c r="C1" s="640"/>
      <c r="D1" s="640"/>
      <c r="E1" s="640"/>
      <c r="F1" s="640"/>
      <c r="G1" s="640"/>
      <c r="H1" s="640"/>
    </row>
    <row r="2" spans="1:39" ht="15" thickBot="1" x14ac:dyDescent="0.2">
      <c r="A2" s="148"/>
      <c r="B2" s="601"/>
      <c r="C2" s="601"/>
      <c r="D2" s="601"/>
      <c r="E2" s="601"/>
      <c r="F2" s="601"/>
      <c r="G2" s="601"/>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39" ht="15" thickTop="1" x14ac:dyDescent="0.15">
      <c r="A3" s="148"/>
      <c r="B3" s="162" t="s">
        <v>344</v>
      </c>
      <c r="C3" s="592">
        <v>2023</v>
      </c>
      <c r="D3" s="592">
        <v>2024</v>
      </c>
      <c r="E3" s="592">
        <v>2025</v>
      </c>
      <c r="F3" s="593">
        <v>2026</v>
      </c>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row>
    <row r="4" spans="1:39" ht="45" x14ac:dyDescent="0.15">
      <c r="A4" s="148"/>
      <c r="B4" s="904" t="s">
        <v>1574</v>
      </c>
      <c r="C4" s="153">
        <v>5000000</v>
      </c>
      <c r="D4" s="153">
        <f>+(C4*H5)+C4</f>
        <v>5125000</v>
      </c>
      <c r="E4" s="153">
        <f>+(D4*H5)+D4</f>
        <v>5253125</v>
      </c>
      <c r="F4" s="166">
        <f>+(E4*H5)+E4</f>
        <v>5384453.125</v>
      </c>
      <c r="H4" s="539" t="s">
        <v>22</v>
      </c>
      <c r="I4" s="90" t="s">
        <v>27</v>
      </c>
      <c r="J4" s="90" t="s">
        <v>28</v>
      </c>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row>
    <row r="5" spans="1:39" ht="15" thickBot="1" x14ac:dyDescent="0.2">
      <c r="A5" s="148"/>
      <c r="B5" s="904" t="s">
        <v>1575</v>
      </c>
      <c r="C5" s="168">
        <v>2000000</v>
      </c>
      <c r="D5" s="168">
        <f>+(C5*H5)+C5</f>
        <v>2050000</v>
      </c>
      <c r="E5" s="168">
        <f>+(D5*H5)+D5</f>
        <v>2101250</v>
      </c>
      <c r="F5" s="169">
        <f>+(E5*H5)+E5</f>
        <v>2153781.25</v>
      </c>
      <c r="H5" s="540">
        <v>2.5000000000000001E-2</v>
      </c>
      <c r="I5" s="91">
        <v>4.4999999999999998E-2</v>
      </c>
      <c r="J5" s="91">
        <v>0.04</v>
      </c>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row>
    <row r="6" spans="1:39" ht="15" thickTop="1" x14ac:dyDescent="0.15">
      <c r="A6" s="54"/>
      <c r="D6" s="56"/>
    </row>
    <row r="7" spans="1:39" ht="27.5" customHeight="1" x14ac:dyDescent="0.15">
      <c r="A7" s="54"/>
    </row>
    <row r="8" spans="1:39" ht="29.25" customHeight="1" x14ac:dyDescent="0.15">
      <c r="A8" s="641"/>
      <c r="B8" s="602" t="s">
        <v>175</v>
      </c>
      <c r="C8" s="603"/>
      <c r="D8" s="171" t="s">
        <v>29</v>
      </c>
      <c r="E8" s="172" t="s">
        <v>180</v>
      </c>
      <c r="F8" s="172"/>
      <c r="G8" s="172"/>
      <c r="H8" s="541" t="s">
        <v>31</v>
      </c>
      <c r="I8" s="172" t="s">
        <v>176</v>
      </c>
      <c r="J8" s="271"/>
    </row>
    <row r="9" spans="1:39" ht="14.25" customHeight="1" x14ac:dyDescent="0.15">
      <c r="A9" s="642"/>
      <c r="B9" s="604"/>
      <c r="C9" s="605"/>
      <c r="D9" s="591">
        <v>2023</v>
      </c>
      <c r="E9" s="591">
        <v>2024</v>
      </c>
      <c r="F9" s="591">
        <v>2025</v>
      </c>
      <c r="G9" s="591">
        <v>2026</v>
      </c>
      <c r="H9" s="542"/>
      <c r="I9" s="173"/>
      <c r="J9" s="136"/>
    </row>
    <row r="10" spans="1:39" ht="32" customHeight="1" x14ac:dyDescent="0.15">
      <c r="A10" s="179">
        <v>1</v>
      </c>
      <c r="B10" s="67" t="s">
        <v>647</v>
      </c>
      <c r="C10" s="175" t="s">
        <v>845</v>
      </c>
      <c r="D10" s="68">
        <f>+C4</f>
        <v>5000000</v>
      </c>
      <c r="E10" s="68">
        <f>+D4</f>
        <v>5125000</v>
      </c>
      <c r="F10" s="68">
        <f t="shared" ref="F10:G10" si="0">+E4</f>
        <v>5253125</v>
      </c>
      <c r="G10" s="68">
        <f t="shared" si="0"/>
        <v>5384453.125</v>
      </c>
      <c r="H10" s="543" t="s">
        <v>179</v>
      </c>
      <c r="I10" s="68" t="s">
        <v>177</v>
      </c>
      <c r="J10" s="136"/>
    </row>
    <row r="11" spans="1:39" ht="108" customHeight="1" x14ac:dyDescent="0.15">
      <c r="A11" s="179">
        <v>2</v>
      </c>
      <c r="B11" s="67" t="s">
        <v>361</v>
      </c>
      <c r="C11" s="175" t="s">
        <v>846</v>
      </c>
      <c r="D11" s="68">
        <f>+C4</f>
        <v>5000000</v>
      </c>
      <c r="E11" s="68">
        <f>+D4</f>
        <v>5125000</v>
      </c>
      <c r="F11" s="68">
        <f>+E4</f>
        <v>5253125</v>
      </c>
      <c r="G11" s="68">
        <f>+F4</f>
        <v>5384453.125</v>
      </c>
      <c r="H11" s="543" t="s">
        <v>687</v>
      </c>
      <c r="I11" s="68" t="s">
        <v>178</v>
      </c>
      <c r="J11" s="136"/>
    </row>
    <row r="12" spans="1:39" ht="26.25" customHeight="1" x14ac:dyDescent="0.15">
      <c r="A12" s="643" t="s">
        <v>351</v>
      </c>
      <c r="B12" s="644"/>
      <c r="C12" s="644"/>
      <c r="D12" s="644"/>
      <c r="E12" s="644"/>
      <c r="F12" s="644"/>
      <c r="G12" s="644"/>
      <c r="H12" s="644"/>
      <c r="I12" s="645"/>
      <c r="J12" s="136"/>
    </row>
    <row r="13" spans="1:39" ht="59.25" customHeight="1" x14ac:dyDescent="0.15">
      <c r="A13" s="174">
        <v>3.1</v>
      </c>
      <c r="B13" s="154" t="s">
        <v>32</v>
      </c>
      <c r="C13" s="176" t="s">
        <v>847</v>
      </c>
      <c r="D13" s="92"/>
      <c r="E13" s="92"/>
      <c r="F13" s="92">
        <f>+F11</f>
        <v>5253125</v>
      </c>
      <c r="G13" s="92"/>
      <c r="H13" s="311" t="s">
        <v>541</v>
      </c>
      <c r="I13" s="92"/>
      <c r="J13" s="271"/>
    </row>
    <row r="14" spans="1:39" ht="65.25" customHeight="1" x14ac:dyDescent="0.15">
      <c r="A14" s="174" t="s">
        <v>353</v>
      </c>
      <c r="B14" s="154" t="s">
        <v>350</v>
      </c>
      <c r="C14" s="176" t="s">
        <v>848</v>
      </c>
      <c r="D14" s="93">
        <f>+D13/1.8</f>
        <v>0</v>
      </c>
      <c r="E14" s="93">
        <f>+E13/1.8</f>
        <v>0</v>
      </c>
      <c r="F14" s="93">
        <f>+F13/1.8</f>
        <v>2918402.7777777775</v>
      </c>
      <c r="G14" s="93">
        <f>+G13/1.8</f>
        <v>0</v>
      </c>
      <c r="H14" s="311" t="s">
        <v>349</v>
      </c>
      <c r="I14" s="109"/>
      <c r="J14" s="272"/>
    </row>
    <row r="15" spans="1:39" ht="77.25" customHeight="1" x14ac:dyDescent="0.15">
      <c r="A15" s="174" t="s">
        <v>354</v>
      </c>
      <c r="B15" s="154" t="s">
        <v>33</v>
      </c>
      <c r="C15" s="176" t="s">
        <v>849</v>
      </c>
      <c r="D15" s="93">
        <f>0.1*D14</f>
        <v>0</v>
      </c>
      <c r="E15" s="93">
        <f>0.1*E14</f>
        <v>0</v>
      </c>
      <c r="F15" s="93">
        <f>0.1*F14</f>
        <v>291840.27777777775</v>
      </c>
      <c r="G15" s="93">
        <f>0.1*G14</f>
        <v>0</v>
      </c>
      <c r="H15" s="311" t="s">
        <v>34</v>
      </c>
      <c r="I15" s="93"/>
      <c r="J15" s="136"/>
    </row>
    <row r="16" spans="1:39" ht="33.75" customHeight="1" x14ac:dyDescent="0.15">
      <c r="A16" s="174">
        <v>3.3</v>
      </c>
      <c r="B16" s="154" t="s">
        <v>35</v>
      </c>
      <c r="C16" s="176" t="s">
        <v>850</v>
      </c>
      <c r="D16" s="93">
        <f>+D14+D15</f>
        <v>0</v>
      </c>
      <c r="E16" s="93">
        <f>+E14+E15</f>
        <v>0</v>
      </c>
      <c r="F16" s="93">
        <f>+F14+F15</f>
        <v>3210243.055555555</v>
      </c>
      <c r="G16" s="93">
        <f>+G14+G15</f>
        <v>0</v>
      </c>
      <c r="H16" s="311"/>
      <c r="I16" s="312" t="s">
        <v>508</v>
      </c>
      <c r="J16" s="271"/>
    </row>
    <row r="17" spans="1:10" ht="27" customHeight="1" x14ac:dyDescent="0.15">
      <c r="A17" s="643" t="s">
        <v>352</v>
      </c>
      <c r="B17" s="646"/>
      <c r="C17" s="646"/>
      <c r="D17" s="644"/>
      <c r="E17" s="644"/>
      <c r="F17" s="644"/>
      <c r="G17" s="644"/>
      <c r="H17" s="644"/>
      <c r="I17" s="645"/>
      <c r="J17" s="136"/>
    </row>
    <row r="18" spans="1:10" ht="55.5" customHeight="1" x14ac:dyDescent="0.15">
      <c r="A18" s="188">
        <v>4.0999999999999996</v>
      </c>
      <c r="B18" s="156" t="s">
        <v>1533</v>
      </c>
      <c r="C18" s="177" t="s">
        <v>851</v>
      </c>
      <c r="D18" s="178">
        <v>1000000</v>
      </c>
      <c r="E18" s="94">
        <v>1025000</v>
      </c>
      <c r="F18" s="94">
        <v>1050625</v>
      </c>
      <c r="G18" s="94">
        <v>1076890.625</v>
      </c>
      <c r="H18" s="544" t="s">
        <v>186</v>
      </c>
      <c r="I18" s="110" t="s">
        <v>188</v>
      </c>
      <c r="J18" s="136"/>
    </row>
    <row r="19" spans="1:10" ht="69.75" customHeight="1" x14ac:dyDescent="0.15">
      <c r="A19" s="188" t="s">
        <v>355</v>
      </c>
      <c r="B19" s="156" t="s">
        <v>637</v>
      </c>
      <c r="C19" s="177" t="s">
        <v>852</v>
      </c>
      <c r="D19" s="94">
        <f>+C4*$I$5</f>
        <v>225000</v>
      </c>
      <c r="E19" s="94">
        <f>+D4*$I$5</f>
        <v>230625</v>
      </c>
      <c r="F19" s="94">
        <f>+E4*$I$5</f>
        <v>236390.625</v>
      </c>
      <c r="G19" s="94">
        <f>+F4*$I$5</f>
        <v>242300.390625</v>
      </c>
      <c r="H19" s="544" t="s">
        <v>1429</v>
      </c>
      <c r="I19" s="94"/>
      <c r="J19" s="136"/>
    </row>
    <row r="20" spans="1:10" ht="57" customHeight="1" x14ac:dyDescent="0.15">
      <c r="A20" s="188" t="s">
        <v>356</v>
      </c>
      <c r="B20" s="156" t="s">
        <v>362</v>
      </c>
      <c r="C20" s="177" t="s">
        <v>853</v>
      </c>
      <c r="D20" s="95">
        <v>0.85</v>
      </c>
      <c r="E20" s="95">
        <v>0.9</v>
      </c>
      <c r="F20" s="95">
        <v>0.95</v>
      </c>
      <c r="G20" s="95">
        <v>1</v>
      </c>
      <c r="H20" s="544" t="s">
        <v>36</v>
      </c>
      <c r="I20" s="95"/>
      <c r="J20" s="136"/>
    </row>
    <row r="21" spans="1:10" ht="52.5" customHeight="1" x14ac:dyDescent="0.15">
      <c r="A21" s="188" t="s">
        <v>357</v>
      </c>
      <c r="B21" s="156" t="s">
        <v>183</v>
      </c>
      <c r="C21" s="177" t="s">
        <v>854</v>
      </c>
      <c r="D21" s="94">
        <f>+D19*D20</f>
        <v>191250</v>
      </c>
      <c r="E21" s="94">
        <f t="shared" ref="E21:G21" si="1">+E19*E20</f>
        <v>207562.5</v>
      </c>
      <c r="F21" s="94">
        <f t="shared" si="1"/>
        <v>224571.09375</v>
      </c>
      <c r="G21" s="94">
        <f t="shared" si="1"/>
        <v>242300.390625</v>
      </c>
      <c r="H21" s="544" t="s">
        <v>1430</v>
      </c>
      <c r="I21" s="110" t="s">
        <v>182</v>
      </c>
      <c r="J21" s="136"/>
    </row>
    <row r="22" spans="1:10" ht="62.25" customHeight="1" x14ac:dyDescent="0.15">
      <c r="A22" s="188" t="s">
        <v>358</v>
      </c>
      <c r="B22" s="156" t="s">
        <v>187</v>
      </c>
      <c r="C22" s="177" t="s">
        <v>855</v>
      </c>
      <c r="D22" s="94">
        <f>+C4*$J$5</f>
        <v>200000</v>
      </c>
      <c r="E22" s="94">
        <f>+D4*$J$5</f>
        <v>205000</v>
      </c>
      <c r="F22" s="94">
        <f>+E4*$J$5</f>
        <v>210125</v>
      </c>
      <c r="G22" s="94">
        <f>+F4*$J$5</f>
        <v>215378.125</v>
      </c>
      <c r="H22" s="544" t="s">
        <v>1431</v>
      </c>
      <c r="I22" s="94"/>
      <c r="J22" s="136"/>
    </row>
    <row r="23" spans="1:10" ht="57" customHeight="1" x14ac:dyDescent="0.15">
      <c r="A23" s="188" t="s">
        <v>359</v>
      </c>
      <c r="B23" s="156" t="s">
        <v>363</v>
      </c>
      <c r="C23" s="177" t="s">
        <v>856</v>
      </c>
      <c r="D23" s="95">
        <v>0.75</v>
      </c>
      <c r="E23" s="95">
        <v>0.8</v>
      </c>
      <c r="F23" s="95">
        <v>0.85</v>
      </c>
      <c r="G23" s="95">
        <v>0.9</v>
      </c>
      <c r="H23" s="544" t="s">
        <v>37</v>
      </c>
      <c r="I23" s="95"/>
      <c r="J23" s="136"/>
    </row>
    <row r="24" spans="1:10" ht="57" customHeight="1" x14ac:dyDescent="0.15">
      <c r="A24" s="188" t="s">
        <v>360</v>
      </c>
      <c r="B24" s="156" t="s">
        <v>638</v>
      </c>
      <c r="C24" s="177" t="s">
        <v>857</v>
      </c>
      <c r="D24" s="94">
        <f t="shared" ref="D24:G24" si="2">+D22*D23</f>
        <v>150000</v>
      </c>
      <c r="E24" s="94">
        <f t="shared" si="2"/>
        <v>164000</v>
      </c>
      <c r="F24" s="94">
        <f t="shared" si="2"/>
        <v>178606.25</v>
      </c>
      <c r="G24" s="94">
        <f t="shared" si="2"/>
        <v>193840.3125</v>
      </c>
      <c r="H24" s="544" t="s">
        <v>1432</v>
      </c>
      <c r="I24" s="110" t="s">
        <v>184</v>
      </c>
      <c r="J24" s="136"/>
    </row>
    <row r="25" spans="1:10" ht="57" customHeight="1" x14ac:dyDescent="0.15">
      <c r="A25" s="188">
        <v>4.4000000000000004</v>
      </c>
      <c r="B25" s="156" t="s">
        <v>648</v>
      </c>
      <c r="C25" s="177" t="s">
        <v>858</v>
      </c>
      <c r="D25" s="94">
        <v>85000</v>
      </c>
      <c r="E25" s="94">
        <v>85000</v>
      </c>
      <c r="F25" s="94">
        <v>89000</v>
      </c>
      <c r="G25" s="94">
        <v>92000</v>
      </c>
      <c r="H25" s="544" t="s">
        <v>1433</v>
      </c>
      <c r="I25" s="110" t="s">
        <v>185</v>
      </c>
      <c r="J25" s="136"/>
    </row>
    <row r="26" spans="1:10" ht="39.75" customHeight="1" x14ac:dyDescent="0.15">
      <c r="A26" s="188">
        <v>4.5</v>
      </c>
      <c r="B26" s="156" t="s">
        <v>366</v>
      </c>
      <c r="C26" s="177" t="s">
        <v>859</v>
      </c>
      <c r="D26" s="94">
        <f t="shared" ref="D26:G26" si="3">+D21+D24+D25</f>
        <v>426250</v>
      </c>
      <c r="E26" s="94">
        <f t="shared" si="3"/>
        <v>456562.5</v>
      </c>
      <c r="F26" s="94">
        <f t="shared" si="3"/>
        <v>492177.34375</v>
      </c>
      <c r="G26" s="94">
        <f t="shared" si="3"/>
        <v>528140.703125</v>
      </c>
      <c r="H26" s="544"/>
      <c r="I26" s="94"/>
      <c r="J26" s="136"/>
    </row>
    <row r="27" spans="1:10" ht="51.75" customHeight="1" x14ac:dyDescent="0.15">
      <c r="A27" s="157">
        <v>5</v>
      </c>
      <c r="B27" s="606" t="s">
        <v>365</v>
      </c>
      <c r="C27" s="607"/>
      <c r="D27" s="96">
        <f>+D26+D16</f>
        <v>426250</v>
      </c>
      <c r="E27" s="96">
        <f t="shared" ref="E27:G27" si="4">+E26+E16</f>
        <v>456562.5</v>
      </c>
      <c r="F27" s="96">
        <f t="shared" si="4"/>
        <v>3702420.399305555</v>
      </c>
      <c r="G27" s="96">
        <f t="shared" si="4"/>
        <v>528140.703125</v>
      </c>
      <c r="H27" s="545" t="s">
        <v>364</v>
      </c>
      <c r="I27" s="111" t="s">
        <v>189</v>
      </c>
      <c r="J27" s="136"/>
    </row>
    <row r="28" spans="1:10" ht="46.5" customHeight="1" x14ac:dyDescent="0.15">
      <c r="A28" s="647">
        <v>7.1</v>
      </c>
      <c r="B28" s="905" t="s">
        <v>193</v>
      </c>
      <c r="C28" s="175" t="s">
        <v>860</v>
      </c>
      <c r="D28" s="69">
        <v>400000</v>
      </c>
      <c r="E28" s="69">
        <v>200000</v>
      </c>
      <c r="F28" s="69">
        <v>200000</v>
      </c>
      <c r="G28" s="69">
        <v>100000</v>
      </c>
      <c r="H28" s="650" t="s">
        <v>367</v>
      </c>
      <c r="I28" s="112" t="s">
        <v>190</v>
      </c>
      <c r="J28" s="136"/>
    </row>
    <row r="29" spans="1:10" ht="46.5" customHeight="1" x14ac:dyDescent="0.15">
      <c r="A29" s="648"/>
      <c r="B29" s="906"/>
      <c r="C29" s="175" t="s">
        <v>861</v>
      </c>
      <c r="D29" s="180">
        <f>+D28/D27</f>
        <v>0.93841642228739008</v>
      </c>
      <c r="E29" s="180">
        <f>+E28/E27</f>
        <v>0.43805612594113619</v>
      </c>
      <c r="F29" s="180">
        <f>+F28/F27</f>
        <v>5.401871706344126E-2</v>
      </c>
      <c r="G29" s="180">
        <f>+G28/G27</f>
        <v>0.18934348253846298</v>
      </c>
      <c r="H29" s="651"/>
      <c r="I29" s="112" t="s">
        <v>249</v>
      </c>
      <c r="J29" s="136"/>
    </row>
    <row r="30" spans="1:10" ht="46.5" customHeight="1" x14ac:dyDescent="0.15">
      <c r="A30" s="647">
        <v>7.2</v>
      </c>
      <c r="B30" s="905" t="s">
        <v>194</v>
      </c>
      <c r="C30" s="175" t="s">
        <v>862</v>
      </c>
      <c r="D30" s="69">
        <v>26250</v>
      </c>
      <c r="E30" s="69">
        <v>50000</v>
      </c>
      <c r="F30" s="69">
        <v>2500000</v>
      </c>
      <c r="G30" s="69">
        <v>50000</v>
      </c>
      <c r="H30" s="650" t="s">
        <v>195</v>
      </c>
      <c r="I30" s="112" t="s">
        <v>191</v>
      </c>
      <c r="J30" s="136"/>
    </row>
    <row r="31" spans="1:10" ht="46.5" customHeight="1" x14ac:dyDescent="0.15">
      <c r="A31" s="648">
        <v>7.2</v>
      </c>
      <c r="B31" s="906" t="s">
        <v>863</v>
      </c>
      <c r="C31" s="175" t="s">
        <v>864</v>
      </c>
      <c r="D31" s="180">
        <f>+D30/+D27</f>
        <v>6.1583577712609971E-2</v>
      </c>
      <c r="E31" s="180">
        <f t="shared" ref="E31:G31" si="5">+E30/+E27</f>
        <v>0.10951403148528405</v>
      </c>
      <c r="F31" s="180">
        <f t="shared" si="5"/>
        <v>0.67523396329301577</v>
      </c>
      <c r="G31" s="180">
        <f t="shared" si="5"/>
        <v>9.4671741269231488E-2</v>
      </c>
      <c r="H31" s="651" t="s">
        <v>865</v>
      </c>
      <c r="I31" s="112" t="s">
        <v>368</v>
      </c>
      <c r="J31" s="136"/>
    </row>
    <row r="32" spans="1:10" ht="46.5" customHeight="1" x14ac:dyDescent="0.15">
      <c r="A32" s="647">
        <v>7.3</v>
      </c>
      <c r="B32" s="905" t="s">
        <v>192</v>
      </c>
      <c r="C32" s="175" t="s">
        <v>866</v>
      </c>
      <c r="D32" s="69">
        <f>+D28+D30</f>
        <v>426250</v>
      </c>
      <c r="E32" s="69">
        <f>+E28+E30</f>
        <v>250000</v>
      </c>
      <c r="F32" s="69">
        <f>+F28+F30</f>
        <v>2700000</v>
      </c>
      <c r="G32" s="69">
        <f>+G28+G30</f>
        <v>150000</v>
      </c>
      <c r="H32" s="650" t="s">
        <v>38</v>
      </c>
      <c r="I32" s="112" t="s">
        <v>196</v>
      </c>
      <c r="J32" s="136"/>
    </row>
    <row r="33" spans="1:10" ht="46.5" customHeight="1" x14ac:dyDescent="0.15">
      <c r="A33" s="648">
        <v>7.3</v>
      </c>
      <c r="B33" s="906" t="s">
        <v>867</v>
      </c>
      <c r="C33" s="175" t="s">
        <v>868</v>
      </c>
      <c r="D33" s="180">
        <f>+D32/D27</f>
        <v>1</v>
      </c>
      <c r="E33" s="180">
        <f t="shared" ref="E33:G33" si="6">+E32/E27</f>
        <v>0.54757015742642023</v>
      </c>
      <c r="F33" s="180">
        <f t="shared" si="6"/>
        <v>0.72925268035645707</v>
      </c>
      <c r="G33" s="180">
        <f t="shared" si="6"/>
        <v>0.28401522380769445</v>
      </c>
      <c r="H33" s="651" t="s">
        <v>869</v>
      </c>
      <c r="I33" s="112" t="s">
        <v>250</v>
      </c>
      <c r="J33" s="136"/>
    </row>
    <row r="34" spans="1:10" ht="57" customHeight="1" x14ac:dyDescent="0.15">
      <c r="A34" s="615">
        <v>8</v>
      </c>
      <c r="B34" s="907" t="s">
        <v>198</v>
      </c>
      <c r="C34" s="214" t="s">
        <v>870</v>
      </c>
      <c r="D34" s="181">
        <f>+D27-D32</f>
        <v>0</v>
      </c>
      <c r="E34" s="181">
        <f t="shared" ref="E34:G34" si="7">+E27-E32</f>
        <v>206562.5</v>
      </c>
      <c r="F34" s="181">
        <f t="shared" si="7"/>
        <v>1002420.399305555</v>
      </c>
      <c r="G34" s="181">
        <f t="shared" si="7"/>
        <v>378140.703125</v>
      </c>
      <c r="H34" s="652" t="s">
        <v>1434</v>
      </c>
      <c r="I34" s="182" t="s">
        <v>197</v>
      </c>
      <c r="J34" s="136"/>
    </row>
    <row r="35" spans="1:10" ht="57" customHeight="1" x14ac:dyDescent="0.15">
      <c r="A35" s="616">
        <v>8</v>
      </c>
      <c r="B35" s="908" t="s">
        <v>871</v>
      </c>
      <c r="C35" s="214" t="s">
        <v>872</v>
      </c>
      <c r="D35" s="183">
        <f>+D34/+D27</f>
        <v>0</v>
      </c>
      <c r="E35" s="183">
        <f t="shared" ref="E35:G35" si="8">+E34/+E27</f>
        <v>0.45242984257357977</v>
      </c>
      <c r="F35" s="183">
        <f t="shared" si="8"/>
        <v>0.27074731964354293</v>
      </c>
      <c r="G35" s="183">
        <f t="shared" si="8"/>
        <v>0.71598477619230549</v>
      </c>
      <c r="H35" s="653"/>
      <c r="I35" s="182" t="s">
        <v>253</v>
      </c>
      <c r="J35" s="136"/>
    </row>
    <row r="36" spans="1:10" ht="36" customHeight="1" x14ac:dyDescent="0.15">
      <c r="A36" s="619">
        <v>9</v>
      </c>
      <c r="B36" s="909" t="s">
        <v>542</v>
      </c>
      <c r="C36" s="218" t="s">
        <v>873</v>
      </c>
      <c r="D36" s="184">
        <v>0</v>
      </c>
      <c r="E36" s="184">
        <v>206562.5</v>
      </c>
      <c r="F36" s="184">
        <v>1002420.399305555</v>
      </c>
      <c r="G36" s="184">
        <v>0</v>
      </c>
      <c r="H36" s="617"/>
      <c r="I36" s="184" t="s">
        <v>199</v>
      </c>
      <c r="J36" s="271"/>
    </row>
    <row r="37" spans="1:10" ht="36" customHeight="1" x14ac:dyDescent="0.15">
      <c r="A37" s="620">
        <v>9</v>
      </c>
      <c r="B37" s="910" t="s">
        <v>39</v>
      </c>
      <c r="C37" s="215" t="s">
        <v>874</v>
      </c>
      <c r="D37" s="185">
        <f>+D36/+$F$27</f>
        <v>0</v>
      </c>
      <c r="E37" s="185">
        <f>+E36/+$F$27</f>
        <v>5.5791206217085429E-2</v>
      </c>
      <c r="F37" s="185">
        <f>+F36/+$F$27</f>
        <v>0.27074731964354293</v>
      </c>
      <c r="G37" s="185">
        <f>+G36/+$F$27</f>
        <v>0</v>
      </c>
      <c r="H37" s="618" t="s">
        <v>205</v>
      </c>
      <c r="I37" s="184" t="s">
        <v>369</v>
      </c>
      <c r="J37" s="136"/>
    </row>
    <row r="38" spans="1:10" ht="36" customHeight="1" x14ac:dyDescent="0.15">
      <c r="A38" s="654">
        <v>10</v>
      </c>
      <c r="B38" s="911" t="s">
        <v>639</v>
      </c>
      <c r="C38" s="216" t="s">
        <v>875</v>
      </c>
      <c r="D38" s="186">
        <f>+D36+D32</f>
        <v>426250</v>
      </c>
      <c r="E38" s="186">
        <f>+E36+E32</f>
        <v>456562.5</v>
      </c>
      <c r="F38" s="186">
        <f>+F36+F32</f>
        <v>3702420.399305555</v>
      </c>
      <c r="G38" s="186">
        <f>+G36+G32</f>
        <v>150000</v>
      </c>
      <c r="H38" s="546"/>
      <c r="I38" s="186" t="s">
        <v>200</v>
      </c>
      <c r="J38" s="136"/>
    </row>
    <row r="39" spans="1:10" ht="36" customHeight="1" x14ac:dyDescent="0.15">
      <c r="A39" s="655">
        <v>10</v>
      </c>
      <c r="B39" s="912" t="s">
        <v>234</v>
      </c>
      <c r="C39" s="216" t="s">
        <v>876</v>
      </c>
      <c r="D39" s="187">
        <f>+D38/D27</f>
        <v>1</v>
      </c>
      <c r="E39" s="187">
        <f t="shared" ref="E39:G39" si="9">+E38/E27</f>
        <v>1</v>
      </c>
      <c r="F39" s="187">
        <f t="shared" si="9"/>
        <v>1</v>
      </c>
      <c r="G39" s="187">
        <f t="shared" si="9"/>
        <v>0.28401522380769445</v>
      </c>
      <c r="H39" s="546"/>
      <c r="I39" s="186" t="s">
        <v>371</v>
      </c>
      <c r="J39" s="136"/>
    </row>
    <row r="40" spans="1:10" ht="36" customHeight="1" x14ac:dyDescent="0.15">
      <c r="A40" s="636">
        <v>11</v>
      </c>
      <c r="B40" s="913" t="s">
        <v>202</v>
      </c>
      <c r="C40" s="217" t="s">
        <v>877</v>
      </c>
      <c r="D40" s="97">
        <f>+D27-D38</f>
        <v>0</v>
      </c>
      <c r="E40" s="97">
        <f t="shared" ref="E40:G40" si="10">+E27-E38</f>
        <v>0</v>
      </c>
      <c r="F40" s="97">
        <f t="shared" si="10"/>
        <v>0</v>
      </c>
      <c r="G40" s="97">
        <f t="shared" si="10"/>
        <v>378140.703125</v>
      </c>
      <c r="H40" s="547"/>
      <c r="I40" s="97" t="s">
        <v>201</v>
      </c>
      <c r="J40" s="136"/>
    </row>
    <row r="41" spans="1:10" ht="36" customHeight="1" x14ac:dyDescent="0.15">
      <c r="A41" s="637">
        <v>11</v>
      </c>
      <c r="B41" s="914" t="s">
        <v>878</v>
      </c>
      <c r="C41" s="217" t="s">
        <v>879</v>
      </c>
      <c r="D41" s="180">
        <f>+D40/+D27</f>
        <v>0</v>
      </c>
      <c r="E41" s="180">
        <f t="shared" ref="E41:G41" si="11">+E40/+E27</f>
        <v>0</v>
      </c>
      <c r="F41" s="180">
        <f t="shared" si="11"/>
        <v>0</v>
      </c>
      <c r="G41" s="180">
        <f t="shared" si="11"/>
        <v>0.71598477619230549</v>
      </c>
      <c r="H41" s="547"/>
      <c r="I41" s="97" t="s">
        <v>370</v>
      </c>
      <c r="J41" s="136"/>
    </row>
    <row r="42" spans="1:10" ht="42" customHeight="1" x14ac:dyDescent="0.15">
      <c r="A42" s="189">
        <v>12</v>
      </c>
      <c r="B42" s="612" t="s">
        <v>1536</v>
      </c>
      <c r="C42" s="613"/>
      <c r="D42" s="97">
        <v>0</v>
      </c>
      <c r="E42" s="97">
        <v>30313</v>
      </c>
      <c r="F42" s="97">
        <v>0</v>
      </c>
      <c r="G42" s="97">
        <v>378141</v>
      </c>
      <c r="H42" s="547" t="s">
        <v>688</v>
      </c>
      <c r="I42" s="97"/>
      <c r="J42" s="136"/>
    </row>
    <row r="43" spans="1:10" ht="36" customHeight="1" x14ac:dyDescent="0.15">
      <c r="A43" s="194"/>
      <c r="B43" s="195"/>
      <c r="C43" s="195"/>
      <c r="D43" s="196"/>
      <c r="E43" s="196"/>
      <c r="F43" s="196"/>
      <c r="G43" s="196"/>
      <c r="H43" s="548"/>
      <c r="I43" s="196"/>
    </row>
    <row r="44" spans="1:10" s="70" customFormat="1" ht="30.5" customHeight="1" x14ac:dyDescent="0.15">
      <c r="A44" s="614" t="s">
        <v>204</v>
      </c>
      <c r="B44" s="614"/>
      <c r="C44" s="614"/>
      <c r="D44" s="614"/>
      <c r="E44" s="614"/>
      <c r="F44" s="614"/>
      <c r="G44" s="614"/>
      <c r="H44" s="614"/>
      <c r="I44" s="614"/>
    </row>
    <row r="45" spans="1:10" ht="15" x14ac:dyDescent="0.15">
      <c r="A45" s="190"/>
      <c r="B45" s="72" t="s">
        <v>235</v>
      </c>
      <c r="C45" s="71" t="s">
        <v>880</v>
      </c>
      <c r="D45" s="73"/>
      <c r="E45" s="73">
        <f>+E27</f>
        <v>456562.5</v>
      </c>
      <c r="F45" s="73">
        <f>+F27</f>
        <v>3702420.399305555</v>
      </c>
      <c r="G45" s="73">
        <f>+G27</f>
        <v>528140.703125</v>
      </c>
      <c r="H45" s="73" t="s">
        <v>689</v>
      </c>
      <c r="I45" s="113"/>
      <c r="J45" s="265"/>
    </row>
    <row r="46" spans="1:10" ht="14" customHeight="1" x14ac:dyDescent="0.15">
      <c r="A46" s="623" t="s">
        <v>216</v>
      </c>
      <c r="B46" s="624"/>
      <c r="C46" s="624"/>
      <c r="D46" s="624"/>
      <c r="E46" s="624"/>
      <c r="F46" s="624"/>
      <c r="G46" s="624"/>
      <c r="H46" s="624"/>
      <c r="I46" s="625"/>
      <c r="J46" s="265"/>
    </row>
    <row r="47" spans="1:10" ht="14" customHeight="1" x14ac:dyDescent="0.15">
      <c r="A47" s="621">
        <v>14</v>
      </c>
      <c r="B47" s="608" t="s">
        <v>208</v>
      </c>
      <c r="C47" s="114" t="s">
        <v>881</v>
      </c>
      <c r="D47" s="115"/>
      <c r="E47" s="115">
        <v>85000</v>
      </c>
      <c r="F47" s="115">
        <v>1000000</v>
      </c>
      <c r="G47" s="115">
        <v>85000</v>
      </c>
      <c r="H47" s="115"/>
      <c r="I47" s="116" t="s">
        <v>206</v>
      </c>
      <c r="J47" s="265"/>
    </row>
    <row r="48" spans="1:10" ht="30" customHeight="1" x14ac:dyDescent="0.15">
      <c r="A48" s="622"/>
      <c r="B48" s="609"/>
      <c r="C48" s="114" t="s">
        <v>882</v>
      </c>
      <c r="D48" s="117"/>
      <c r="E48" s="117">
        <f>+E47/E45</f>
        <v>0.18617385352498289</v>
      </c>
      <c r="F48" s="117">
        <f>+F47/F45</f>
        <v>0.27009358531720634</v>
      </c>
      <c r="G48" s="117">
        <f>+G47/G45</f>
        <v>0.16094196015769355</v>
      </c>
      <c r="H48" s="117"/>
      <c r="I48" s="119" t="s">
        <v>207</v>
      </c>
      <c r="J48" s="265"/>
    </row>
    <row r="49" spans="1:10" ht="14" customHeight="1" x14ac:dyDescent="0.15">
      <c r="A49" s="621">
        <v>15</v>
      </c>
      <c r="B49" s="610" t="s">
        <v>211</v>
      </c>
      <c r="C49" s="114" t="s">
        <v>883</v>
      </c>
      <c r="D49" s="118"/>
      <c r="E49" s="115">
        <v>85000</v>
      </c>
      <c r="F49" s="115">
        <v>350000</v>
      </c>
      <c r="G49" s="115">
        <v>85000</v>
      </c>
      <c r="H49" s="118"/>
      <c r="I49" s="117" t="s">
        <v>209</v>
      </c>
      <c r="J49" s="265"/>
    </row>
    <row r="50" spans="1:10" ht="30" customHeight="1" x14ac:dyDescent="0.15">
      <c r="A50" s="622"/>
      <c r="B50" s="611"/>
      <c r="C50" s="114" t="s">
        <v>884</v>
      </c>
      <c r="D50" s="117"/>
      <c r="E50" s="117">
        <f>+E49/E47</f>
        <v>1</v>
      </c>
      <c r="F50" s="117">
        <f>+F49/F47</f>
        <v>0.35</v>
      </c>
      <c r="G50" s="117">
        <f>+G49/G47</f>
        <v>1</v>
      </c>
      <c r="H50" s="117"/>
      <c r="I50" s="117" t="s">
        <v>210</v>
      </c>
      <c r="J50" s="265"/>
    </row>
    <row r="51" spans="1:10" ht="14" customHeight="1" x14ac:dyDescent="0.15">
      <c r="A51" s="621">
        <v>16</v>
      </c>
      <c r="B51" s="608" t="s">
        <v>215</v>
      </c>
      <c r="C51" s="114" t="s">
        <v>885</v>
      </c>
      <c r="D51" s="115"/>
      <c r="E51" s="115">
        <f>+E47-E49</f>
        <v>0</v>
      </c>
      <c r="F51" s="115">
        <f>+F47-F49</f>
        <v>650000</v>
      </c>
      <c r="G51" s="115">
        <f>+G47-G49</f>
        <v>0</v>
      </c>
      <c r="H51" s="115"/>
      <c r="I51" s="115"/>
    </row>
    <row r="52" spans="1:10" ht="14.75" customHeight="1" x14ac:dyDescent="0.15">
      <c r="A52" s="622"/>
      <c r="B52" s="609"/>
      <c r="C52" s="114" t="s">
        <v>886</v>
      </c>
      <c r="D52" s="117"/>
      <c r="E52" s="117">
        <f>+E51/E45</f>
        <v>0</v>
      </c>
      <c r="F52" s="117">
        <f>+F51/F45</f>
        <v>0.17556083045618409</v>
      </c>
      <c r="G52" s="117">
        <f>+G51/G45</f>
        <v>0</v>
      </c>
      <c r="H52" s="117"/>
      <c r="I52" s="117"/>
    </row>
    <row r="53" spans="1:10" ht="14" customHeight="1" x14ac:dyDescent="0.15">
      <c r="A53" s="621">
        <v>17</v>
      </c>
      <c r="B53" s="608" t="s">
        <v>214</v>
      </c>
      <c r="C53" s="114" t="s">
        <v>887</v>
      </c>
      <c r="D53" s="115"/>
      <c r="E53" s="115"/>
      <c r="F53" s="115">
        <f>+F47-F51</f>
        <v>350000</v>
      </c>
      <c r="G53" s="115"/>
      <c r="H53" s="115"/>
      <c r="I53" s="116" t="s">
        <v>212</v>
      </c>
    </row>
    <row r="54" spans="1:10" ht="21" customHeight="1" x14ac:dyDescent="0.15">
      <c r="A54" s="622">
        <v>17</v>
      </c>
      <c r="B54" s="609" t="s">
        <v>42</v>
      </c>
      <c r="C54" s="114" t="s">
        <v>888</v>
      </c>
      <c r="D54" s="115"/>
      <c r="E54" s="117">
        <f>+E53/E45</f>
        <v>0</v>
      </c>
      <c r="F54" s="117">
        <f>+F53/F47</f>
        <v>0.35</v>
      </c>
      <c r="G54" s="117">
        <f>+G53/G45</f>
        <v>0</v>
      </c>
      <c r="H54" s="117"/>
      <c r="I54" s="119" t="s">
        <v>213</v>
      </c>
    </row>
    <row r="55" spans="1:10" ht="14" customHeight="1" x14ac:dyDescent="0.15">
      <c r="A55" s="635">
        <v>18</v>
      </c>
      <c r="B55" s="649" t="s">
        <v>221</v>
      </c>
      <c r="C55" s="114" t="s">
        <v>889</v>
      </c>
      <c r="D55" s="115"/>
      <c r="E55" s="115">
        <f>+E47-E49-E53</f>
        <v>0</v>
      </c>
      <c r="F55" s="115">
        <f t="shared" ref="F55:G55" si="12">+F47-F49-F53</f>
        <v>300000</v>
      </c>
      <c r="G55" s="115">
        <f t="shared" si="12"/>
        <v>0</v>
      </c>
      <c r="H55" s="608" t="s">
        <v>203</v>
      </c>
      <c r="I55" s="116" t="s">
        <v>224</v>
      </c>
    </row>
    <row r="56" spans="1:10" ht="32.25" customHeight="1" x14ac:dyDescent="0.15">
      <c r="A56" s="635">
        <v>17</v>
      </c>
      <c r="B56" s="649" t="s">
        <v>890</v>
      </c>
      <c r="C56" s="114" t="s">
        <v>891</v>
      </c>
      <c r="D56" s="115"/>
      <c r="E56" s="115">
        <f>+E55/E48</f>
        <v>0</v>
      </c>
      <c r="F56" s="115">
        <f>+F55/F47</f>
        <v>0.3</v>
      </c>
      <c r="G56" s="115">
        <f>+G55/G48</f>
        <v>0</v>
      </c>
      <c r="H56" s="609"/>
      <c r="I56" s="119" t="s">
        <v>225</v>
      </c>
    </row>
    <row r="57" spans="1:10" ht="48" customHeight="1" x14ac:dyDescent="0.15">
      <c r="A57" s="191">
        <v>19</v>
      </c>
      <c r="B57" s="137" t="s">
        <v>892</v>
      </c>
      <c r="C57" s="114" t="s">
        <v>893</v>
      </c>
      <c r="D57" s="115"/>
      <c r="E57" s="115"/>
      <c r="F57" s="115">
        <v>300000</v>
      </c>
      <c r="G57" s="115"/>
      <c r="H57" s="120" t="s">
        <v>894</v>
      </c>
      <c r="I57" s="116"/>
    </row>
    <row r="58" spans="1:10" s="136" customFormat="1" ht="14" customHeight="1" x14ac:dyDescent="0.15">
      <c r="A58" s="599" t="s">
        <v>217</v>
      </c>
      <c r="B58" s="599"/>
      <c r="C58" s="599"/>
      <c r="D58" s="599"/>
      <c r="E58" s="599"/>
      <c r="F58" s="599"/>
      <c r="G58" s="599"/>
      <c r="H58" s="599"/>
      <c r="I58" s="600"/>
    </row>
    <row r="59" spans="1:10" ht="14" customHeight="1" x14ac:dyDescent="0.15">
      <c r="A59" s="629">
        <v>20</v>
      </c>
      <c r="B59" s="633" t="s">
        <v>218</v>
      </c>
      <c r="C59" s="121" t="s">
        <v>895</v>
      </c>
      <c r="D59" s="122"/>
      <c r="E59" s="122">
        <v>200000</v>
      </c>
      <c r="F59" s="122">
        <v>1500000</v>
      </c>
      <c r="G59" s="122">
        <v>200000</v>
      </c>
      <c r="H59" s="122"/>
      <c r="I59" s="123" t="s">
        <v>226</v>
      </c>
    </row>
    <row r="60" spans="1:10" ht="34.5" customHeight="1" x14ac:dyDescent="0.15">
      <c r="A60" s="630"/>
      <c r="B60" s="634"/>
      <c r="C60" s="121" t="s">
        <v>896</v>
      </c>
      <c r="D60" s="124"/>
      <c r="E60" s="124">
        <f>+E59/E45</f>
        <v>0.43805612594113619</v>
      </c>
      <c r="F60" s="124">
        <f t="shared" ref="F60:G60" si="13">+F59/F45</f>
        <v>0.40514037797580948</v>
      </c>
      <c r="G60" s="124">
        <f t="shared" si="13"/>
        <v>0.37868696507692595</v>
      </c>
      <c r="H60" s="124"/>
      <c r="I60" s="125" t="s">
        <v>227</v>
      </c>
    </row>
    <row r="61" spans="1:10" ht="14" customHeight="1" x14ac:dyDescent="0.15">
      <c r="A61" s="629">
        <v>21</v>
      </c>
      <c r="B61" s="631" t="s">
        <v>219</v>
      </c>
      <c r="C61" s="121" t="s">
        <v>897</v>
      </c>
      <c r="D61" s="126"/>
      <c r="E61" s="122">
        <v>100000</v>
      </c>
      <c r="F61" s="122">
        <v>500000</v>
      </c>
      <c r="G61" s="122">
        <v>100000</v>
      </c>
      <c r="H61" s="126"/>
      <c r="I61" s="124" t="s">
        <v>228</v>
      </c>
    </row>
    <row r="62" spans="1:10" ht="34.5" customHeight="1" x14ac:dyDescent="0.15">
      <c r="A62" s="630"/>
      <c r="B62" s="632"/>
      <c r="C62" s="121" t="s">
        <v>898</v>
      </c>
      <c r="D62" s="124"/>
      <c r="E62" s="124">
        <f>+E61/E59</f>
        <v>0.5</v>
      </c>
      <c r="F62" s="124">
        <f>+F61/F59</f>
        <v>0.33333333333333331</v>
      </c>
      <c r="G62" s="124">
        <f>+G61/G59</f>
        <v>0.5</v>
      </c>
      <c r="H62" s="124"/>
      <c r="I62" s="124" t="s">
        <v>229</v>
      </c>
    </row>
    <row r="63" spans="1:10" ht="14" customHeight="1" x14ac:dyDescent="0.15">
      <c r="A63" s="629">
        <v>22</v>
      </c>
      <c r="B63" s="633" t="s">
        <v>220</v>
      </c>
      <c r="C63" s="121" t="s">
        <v>899</v>
      </c>
      <c r="D63" s="122"/>
      <c r="E63" s="122">
        <f>+E59-E61</f>
        <v>100000</v>
      </c>
      <c r="F63" s="122">
        <f>+F59-F61</f>
        <v>1000000</v>
      </c>
      <c r="G63" s="122">
        <f>+G59-G61</f>
        <v>100000</v>
      </c>
      <c r="H63" s="122"/>
      <c r="I63" s="122"/>
    </row>
    <row r="64" spans="1:10" ht="14.75" customHeight="1" x14ac:dyDescent="0.15">
      <c r="A64" s="630"/>
      <c r="B64" s="634"/>
      <c r="C64" s="121" t="s">
        <v>900</v>
      </c>
      <c r="D64" s="124"/>
      <c r="E64" s="124">
        <f>+E63/E59</f>
        <v>0.5</v>
      </c>
      <c r="F64" s="124">
        <f t="shared" ref="F64:G64" si="14">+F63/F59</f>
        <v>0.66666666666666663</v>
      </c>
      <c r="G64" s="124">
        <f t="shared" si="14"/>
        <v>0.5</v>
      </c>
      <c r="H64" s="124"/>
      <c r="I64" s="124"/>
    </row>
    <row r="65" spans="1:10" ht="14" customHeight="1" x14ac:dyDescent="0.15">
      <c r="A65" s="629">
        <v>23</v>
      </c>
      <c r="B65" s="633" t="s">
        <v>222</v>
      </c>
      <c r="C65" s="121" t="s">
        <v>901</v>
      </c>
      <c r="D65" s="122"/>
      <c r="E65" s="267">
        <v>0</v>
      </c>
      <c r="F65" s="267">
        <f>+F59-F63</f>
        <v>500000</v>
      </c>
      <c r="G65" s="267">
        <v>0</v>
      </c>
      <c r="H65" s="122"/>
      <c r="I65" s="123" t="s">
        <v>230</v>
      </c>
    </row>
    <row r="66" spans="1:10" ht="45.75" customHeight="1" x14ac:dyDescent="0.15">
      <c r="A66" s="630">
        <v>17</v>
      </c>
      <c r="B66" s="634" t="s">
        <v>902</v>
      </c>
      <c r="C66" s="121" t="s">
        <v>903</v>
      </c>
      <c r="D66" s="122"/>
      <c r="E66" s="266">
        <f>+E65/E59</f>
        <v>0</v>
      </c>
      <c r="F66" s="266">
        <f>+F65/F59</f>
        <v>0.33333333333333331</v>
      </c>
      <c r="G66" s="266">
        <f t="shared" ref="G66" si="15">+G65/G59</f>
        <v>0</v>
      </c>
      <c r="H66" s="124"/>
      <c r="I66" s="125" t="s">
        <v>231</v>
      </c>
      <c r="J66" s="265"/>
    </row>
    <row r="67" spans="1:10" ht="14" customHeight="1" x14ac:dyDescent="0.15">
      <c r="A67" s="629">
        <v>24</v>
      </c>
      <c r="B67" s="633" t="s">
        <v>223</v>
      </c>
      <c r="C67" s="121" t="s">
        <v>904</v>
      </c>
      <c r="D67" s="122"/>
      <c r="E67" s="267">
        <f>+E59-E61-E65</f>
        <v>100000</v>
      </c>
      <c r="F67" s="267">
        <f t="shared" ref="F67:G67" si="16">+F59-F61-F65</f>
        <v>500000</v>
      </c>
      <c r="G67" s="267">
        <f t="shared" si="16"/>
        <v>100000</v>
      </c>
      <c r="H67" s="633" t="s">
        <v>905</v>
      </c>
      <c r="I67" s="123" t="s">
        <v>232</v>
      </c>
      <c r="J67" s="265"/>
    </row>
    <row r="68" spans="1:10" ht="34.5" customHeight="1" x14ac:dyDescent="0.15">
      <c r="A68" s="630">
        <v>17</v>
      </c>
      <c r="B68" s="634" t="s">
        <v>906</v>
      </c>
      <c r="C68" s="121" t="s">
        <v>907</v>
      </c>
      <c r="D68" s="122"/>
      <c r="E68" s="266">
        <f>+E67/E59</f>
        <v>0.5</v>
      </c>
      <c r="F68" s="266">
        <f t="shared" ref="F68:G68" si="17">+F67/F59</f>
        <v>0.33333333333333331</v>
      </c>
      <c r="G68" s="266">
        <f t="shared" si="17"/>
        <v>0.5</v>
      </c>
      <c r="H68" s="634"/>
      <c r="I68" s="125" t="s">
        <v>233</v>
      </c>
      <c r="J68" s="265"/>
    </row>
    <row r="69" spans="1:10" ht="59.25" customHeight="1" x14ac:dyDescent="0.15">
      <c r="A69" s="192">
        <v>25</v>
      </c>
      <c r="B69" s="127" t="s">
        <v>908</v>
      </c>
      <c r="C69" s="121" t="s">
        <v>909</v>
      </c>
      <c r="D69" s="122"/>
      <c r="E69" s="122"/>
      <c r="F69" s="122">
        <f>+F61-F65</f>
        <v>0</v>
      </c>
      <c r="G69" s="122"/>
      <c r="H69" s="128" t="s">
        <v>1435</v>
      </c>
      <c r="I69" s="123"/>
    </row>
    <row r="70" spans="1:10" s="57" customFormat="1" ht="31" hidden="1" x14ac:dyDescent="0.2">
      <c r="A70" s="129"/>
      <c r="B70" s="130" t="s">
        <v>40</v>
      </c>
      <c r="C70" s="130"/>
      <c r="D70" s="131">
        <f>D65*D64</f>
        <v>0</v>
      </c>
      <c r="E70" s="131">
        <f>E65*E64</f>
        <v>0</v>
      </c>
      <c r="F70" s="131">
        <f>F65*F64</f>
        <v>333333.33333333331</v>
      </c>
      <c r="G70" s="131">
        <f>G65*G64</f>
        <v>0</v>
      </c>
      <c r="H70" s="549"/>
      <c r="I70" s="132"/>
    </row>
    <row r="71" spans="1:10" s="57" customFormat="1" ht="15" hidden="1" x14ac:dyDescent="0.2">
      <c r="A71" s="129"/>
      <c r="B71" s="133" t="s">
        <v>41</v>
      </c>
      <c r="C71" s="133"/>
      <c r="D71" s="134">
        <f>MAX(D63-D70,0)</f>
        <v>0</v>
      </c>
      <c r="E71" s="134">
        <f>MAX(E63-E70,0)</f>
        <v>100000</v>
      </c>
      <c r="F71" s="134">
        <f>MAX(F63-F70,0)</f>
        <v>666666.66666666674</v>
      </c>
      <c r="G71" s="134">
        <f>MAX(G63-G70,0)</f>
        <v>100000</v>
      </c>
      <c r="H71" s="549"/>
      <c r="I71" s="132"/>
    </row>
    <row r="72" spans="1:10" s="57" customFormat="1" ht="7.5" customHeight="1" x14ac:dyDescent="0.2">
      <c r="A72" s="129"/>
      <c r="B72" s="135"/>
      <c r="C72" s="135"/>
      <c r="D72" s="135"/>
      <c r="E72" s="135"/>
      <c r="F72" s="135"/>
      <c r="G72" s="135"/>
      <c r="H72" s="549"/>
      <c r="I72" s="132"/>
    </row>
    <row r="73" spans="1:10" s="57" customFormat="1" ht="2.5" customHeight="1" x14ac:dyDescent="0.2">
      <c r="A73" s="129"/>
      <c r="B73" s="135"/>
      <c r="C73" s="135"/>
      <c r="D73" s="135"/>
      <c r="E73" s="135"/>
      <c r="F73" s="135"/>
      <c r="G73" s="135"/>
      <c r="H73" s="549"/>
      <c r="I73" s="132"/>
    </row>
    <row r="74" spans="1:10" x14ac:dyDescent="0.15">
      <c r="A74" s="54"/>
    </row>
    <row r="75" spans="1:10" x14ac:dyDescent="0.15">
      <c r="A75" s="54"/>
    </row>
    <row r="76" spans="1:10" ht="15" thickBot="1" x14ac:dyDescent="0.2">
      <c r="A76" s="54"/>
    </row>
    <row r="77" spans="1:10" ht="15.75" customHeight="1" thickBot="1" x14ac:dyDescent="0.2">
      <c r="A77" s="54"/>
      <c r="B77" s="638" t="s">
        <v>43</v>
      </c>
      <c r="C77" s="639"/>
      <c r="D77" s="58" t="s">
        <v>910</v>
      </c>
      <c r="E77" s="626" t="s">
        <v>30</v>
      </c>
      <c r="F77" s="627"/>
      <c r="G77" s="628"/>
    </row>
    <row r="78" spans="1:10" ht="15" thickBot="1" x14ac:dyDescent="0.2">
      <c r="A78" s="54"/>
      <c r="B78" s="99"/>
      <c r="C78" s="98"/>
      <c r="D78" s="88">
        <v>2022</v>
      </c>
      <c r="E78" s="64">
        <v>2023</v>
      </c>
      <c r="F78" s="64">
        <v>2024</v>
      </c>
      <c r="G78" s="64">
        <v>2025</v>
      </c>
    </row>
    <row r="79" spans="1:10" ht="16" thickBot="1" x14ac:dyDescent="0.2">
      <c r="A79" s="54"/>
      <c r="B79" s="100" t="s">
        <v>44</v>
      </c>
      <c r="C79" s="65"/>
      <c r="D79" s="52">
        <v>1102777.7777777775</v>
      </c>
      <c r="E79" s="52">
        <v>50000</v>
      </c>
      <c r="F79" s="52">
        <v>50000</v>
      </c>
      <c r="G79" s="52">
        <v>50000</v>
      </c>
    </row>
    <row r="80" spans="1:10" ht="16" thickBot="1" x14ac:dyDescent="0.2">
      <c r="A80" s="54"/>
      <c r="B80" s="100" t="s">
        <v>45</v>
      </c>
      <c r="C80" s="65"/>
      <c r="D80" s="52">
        <v>100000</v>
      </c>
      <c r="E80" s="52">
        <v>50000</v>
      </c>
      <c r="F80" s="52">
        <v>15000</v>
      </c>
      <c r="G80" s="52">
        <v>100000</v>
      </c>
    </row>
    <row r="81" spans="1:8" ht="16" thickBot="1" x14ac:dyDescent="0.2">
      <c r="A81" s="54"/>
      <c r="B81" s="100" t="s">
        <v>46</v>
      </c>
      <c r="C81" s="65"/>
      <c r="D81" s="52">
        <v>5000</v>
      </c>
      <c r="E81" s="52">
        <v>15000</v>
      </c>
      <c r="F81" s="52">
        <v>25000</v>
      </c>
      <c r="G81" s="52">
        <v>34500</v>
      </c>
    </row>
    <row r="82" spans="1:8" ht="16" thickBot="1" x14ac:dyDescent="0.2">
      <c r="A82" s="54"/>
      <c r="B82" s="100" t="s">
        <v>47</v>
      </c>
      <c r="C82" s="65"/>
      <c r="D82" s="52">
        <v>30000</v>
      </c>
      <c r="E82" s="52">
        <f t="shared" ref="E82:G83" si="18">SUM(E78:E79)</f>
        <v>52023</v>
      </c>
      <c r="F82" s="52">
        <f t="shared" si="18"/>
        <v>52024</v>
      </c>
      <c r="G82" s="52">
        <f t="shared" si="18"/>
        <v>52025</v>
      </c>
    </row>
    <row r="83" spans="1:8" ht="16" thickBot="1" x14ac:dyDescent="0.2">
      <c r="A83" s="54"/>
      <c r="B83" s="100" t="s">
        <v>539</v>
      </c>
      <c r="C83" s="65"/>
      <c r="D83" s="52">
        <v>30000</v>
      </c>
      <c r="E83" s="52">
        <f t="shared" si="18"/>
        <v>100000</v>
      </c>
      <c r="F83" s="52">
        <f t="shared" si="18"/>
        <v>65000</v>
      </c>
      <c r="G83" s="52">
        <f t="shared" si="18"/>
        <v>150000</v>
      </c>
      <c r="H83" s="550"/>
    </row>
    <row r="84" spans="1:8" ht="16" thickBot="1" x14ac:dyDescent="0.2">
      <c r="A84" s="54"/>
      <c r="B84" s="100" t="s">
        <v>48</v>
      </c>
      <c r="C84" s="65"/>
      <c r="D84" s="52">
        <f>SUM(D79:D83)</f>
        <v>1267777.7777777775</v>
      </c>
      <c r="E84" s="52">
        <f t="shared" ref="E84:G84" si="19">SUM(E79:E83)</f>
        <v>267023</v>
      </c>
      <c r="F84" s="52">
        <f t="shared" si="19"/>
        <v>207024</v>
      </c>
      <c r="G84" s="52">
        <f t="shared" si="19"/>
        <v>386525</v>
      </c>
    </row>
    <row r="85" spans="1:8" x14ac:dyDescent="0.15">
      <c r="A85" s="54"/>
      <c r="B85" s="55" t="s">
        <v>49</v>
      </c>
    </row>
    <row r="86" spans="1:8" x14ac:dyDescent="0.15">
      <c r="A86" s="54"/>
    </row>
    <row r="87" spans="1:8" ht="15" thickBot="1" x14ac:dyDescent="0.2">
      <c r="A87" s="54"/>
      <c r="B87" s="101" t="s">
        <v>50</v>
      </c>
      <c r="C87" s="101" t="s">
        <v>51</v>
      </c>
    </row>
    <row r="88" spans="1:8" ht="62" thickTop="1" thickBot="1" x14ac:dyDescent="0.2">
      <c r="A88" s="54"/>
      <c r="B88" s="101" t="s">
        <v>52</v>
      </c>
      <c r="C88" s="307">
        <v>2.1</v>
      </c>
      <c r="D88" s="308" t="s">
        <v>540</v>
      </c>
      <c r="E88" s="490" t="s">
        <v>616</v>
      </c>
      <c r="F88" s="309"/>
      <c r="G88" s="309"/>
      <c r="H88" s="551"/>
    </row>
    <row r="89" spans="1:8" ht="15" thickTop="1" x14ac:dyDescent="0.15">
      <c r="A89" s="54"/>
      <c r="B89" s="101" t="s">
        <v>640</v>
      </c>
      <c r="C89" s="101">
        <v>0.7</v>
      </c>
      <c r="D89" s="271"/>
    </row>
    <row r="90" spans="1:8" x14ac:dyDescent="0.15">
      <c r="A90" s="54"/>
      <c r="B90" s="101" t="s">
        <v>53</v>
      </c>
      <c r="C90" s="101">
        <v>0.21</v>
      </c>
    </row>
    <row r="91" spans="1:8" ht="30" x14ac:dyDescent="0.15">
      <c r="A91" s="54"/>
      <c r="B91" s="522" t="s">
        <v>646</v>
      </c>
      <c r="C91" s="306">
        <v>0.3</v>
      </c>
    </row>
    <row r="92" spans="1:8" x14ac:dyDescent="0.15">
      <c r="A92" s="54"/>
      <c r="B92" s="101" t="s">
        <v>54</v>
      </c>
      <c r="C92" s="101">
        <v>0.4</v>
      </c>
    </row>
    <row r="93" spans="1:8" x14ac:dyDescent="0.15">
      <c r="A93" s="54"/>
      <c r="B93" s="101" t="s">
        <v>641</v>
      </c>
      <c r="C93" s="101">
        <v>0.3</v>
      </c>
    </row>
    <row r="94" spans="1:8" x14ac:dyDescent="0.15">
      <c r="A94" s="54"/>
      <c r="B94" s="101" t="s">
        <v>642</v>
      </c>
      <c r="C94" s="101">
        <v>0.14000000000000001</v>
      </c>
    </row>
    <row r="95" spans="1:8" x14ac:dyDescent="0.15">
      <c r="A95" s="54"/>
      <c r="B95" s="101" t="s">
        <v>643</v>
      </c>
      <c r="C95" s="101">
        <v>0.15</v>
      </c>
    </row>
    <row r="96" spans="1:8" x14ac:dyDescent="0.15">
      <c r="A96" s="54"/>
      <c r="B96" s="306" t="s">
        <v>644</v>
      </c>
      <c r="C96" s="306">
        <v>0.1</v>
      </c>
    </row>
    <row r="97" spans="1:3" x14ac:dyDescent="0.15">
      <c r="A97" s="54"/>
      <c r="B97" s="523" t="s">
        <v>649</v>
      </c>
      <c r="C97" s="523">
        <v>0.1</v>
      </c>
    </row>
    <row r="98" spans="1:3" x14ac:dyDescent="0.15">
      <c r="A98" s="54"/>
      <c r="B98" s="101" t="s">
        <v>645</v>
      </c>
      <c r="C98" s="101">
        <v>0.3</v>
      </c>
    </row>
    <row r="99" spans="1:3" x14ac:dyDescent="0.15">
      <c r="A99" s="54"/>
      <c r="B99" s="102" t="s">
        <v>59</v>
      </c>
      <c r="C99" s="102">
        <f>SUM(C88:C98)</f>
        <v>4.7999999999999989</v>
      </c>
    </row>
    <row r="100" spans="1:3" x14ac:dyDescent="0.15">
      <c r="A100" s="54"/>
      <c r="B100" s="55" t="s">
        <v>911</v>
      </c>
    </row>
    <row r="101" spans="1:3" x14ac:dyDescent="0.15">
      <c r="A101" s="54"/>
    </row>
    <row r="102" spans="1:3" x14ac:dyDescent="0.15">
      <c r="A102" s="54"/>
    </row>
    <row r="103" spans="1:3" x14ac:dyDescent="0.15">
      <c r="A103" s="54"/>
    </row>
    <row r="104" spans="1:3" x14ac:dyDescent="0.15">
      <c r="A104" s="54"/>
    </row>
    <row r="105" spans="1:3" x14ac:dyDescent="0.15">
      <c r="A105" s="54"/>
    </row>
    <row r="106" spans="1:3" x14ac:dyDescent="0.15">
      <c r="A106" s="54"/>
    </row>
    <row r="107" spans="1:3" x14ac:dyDescent="0.15">
      <c r="A107" s="54"/>
    </row>
    <row r="108" spans="1:3" x14ac:dyDescent="0.15">
      <c r="A108" s="54"/>
    </row>
    <row r="109" spans="1:3" x14ac:dyDescent="0.15">
      <c r="A109" s="54"/>
    </row>
    <row r="110" spans="1:3" x14ac:dyDescent="0.15">
      <c r="A110" s="54"/>
    </row>
    <row r="111" spans="1:3" x14ac:dyDescent="0.15">
      <c r="A111" s="54"/>
    </row>
    <row r="112" spans="1:3" x14ac:dyDescent="0.15">
      <c r="A112" s="54"/>
    </row>
    <row r="113" spans="1:1" x14ac:dyDescent="0.15">
      <c r="A113" s="54"/>
    </row>
    <row r="114" spans="1:1" x14ac:dyDescent="0.15">
      <c r="A114" s="54"/>
    </row>
    <row r="115" spans="1:1" x14ac:dyDescent="0.15">
      <c r="A115" s="54"/>
    </row>
    <row r="116" spans="1:1" x14ac:dyDescent="0.15">
      <c r="A116" s="54"/>
    </row>
    <row r="117" spans="1:1" x14ac:dyDescent="0.15">
      <c r="A117" s="54"/>
    </row>
    <row r="118" spans="1:1" x14ac:dyDescent="0.15">
      <c r="A118" s="54"/>
    </row>
    <row r="119" spans="1:1" x14ac:dyDescent="0.15">
      <c r="A119" s="54"/>
    </row>
    <row r="120" spans="1:1" x14ac:dyDescent="0.15">
      <c r="A120" s="54"/>
    </row>
    <row r="121" spans="1:1" x14ac:dyDescent="0.15">
      <c r="A121" s="54"/>
    </row>
    <row r="122" spans="1:1" x14ac:dyDescent="0.15">
      <c r="A122" s="54"/>
    </row>
    <row r="123" spans="1:1" x14ac:dyDescent="0.15">
      <c r="A123" s="54"/>
    </row>
    <row r="124" spans="1:1" x14ac:dyDescent="0.15">
      <c r="A124" s="54"/>
    </row>
    <row r="125" spans="1:1" x14ac:dyDescent="0.15">
      <c r="A125" s="54"/>
    </row>
    <row r="126" spans="1:1" x14ac:dyDescent="0.15">
      <c r="A126" s="54"/>
    </row>
    <row r="127" spans="1:1" x14ac:dyDescent="0.15">
      <c r="A127" s="54"/>
    </row>
    <row r="128" spans="1:1" x14ac:dyDescent="0.15">
      <c r="A128" s="54"/>
    </row>
    <row r="129" spans="1:1" x14ac:dyDescent="0.15">
      <c r="A129" s="54"/>
    </row>
    <row r="130" spans="1:1" x14ac:dyDescent="0.15">
      <c r="A130" s="54"/>
    </row>
    <row r="131" spans="1:1" x14ac:dyDescent="0.15">
      <c r="A131" s="54"/>
    </row>
    <row r="132" spans="1:1" x14ac:dyDescent="0.15">
      <c r="A132" s="54"/>
    </row>
    <row r="133" spans="1:1" x14ac:dyDescent="0.15">
      <c r="A133" s="54"/>
    </row>
    <row r="134" spans="1:1" x14ac:dyDescent="0.15">
      <c r="A134" s="54"/>
    </row>
    <row r="135" spans="1:1" x14ac:dyDescent="0.15">
      <c r="A135" s="54"/>
    </row>
    <row r="136" spans="1:1" x14ac:dyDescent="0.15">
      <c r="A136" s="54"/>
    </row>
    <row r="137" spans="1:1" x14ac:dyDescent="0.15">
      <c r="A137" s="54"/>
    </row>
    <row r="138" spans="1:1" x14ac:dyDescent="0.15">
      <c r="A138" s="54"/>
    </row>
    <row r="139" spans="1:1" x14ac:dyDescent="0.15">
      <c r="A139" s="54"/>
    </row>
    <row r="140" spans="1:1" x14ac:dyDescent="0.15">
      <c r="A140" s="54"/>
    </row>
    <row r="141" spans="1:1" x14ac:dyDescent="0.15">
      <c r="A141" s="54"/>
    </row>
    <row r="142" spans="1:1" x14ac:dyDescent="0.15">
      <c r="A142" s="54"/>
    </row>
    <row r="143" spans="1:1" x14ac:dyDescent="0.15">
      <c r="A143" s="54"/>
    </row>
    <row r="144" spans="1:1" x14ac:dyDescent="0.15">
      <c r="A144" s="54"/>
    </row>
    <row r="145" spans="1:1" x14ac:dyDescent="0.15">
      <c r="A145" s="54"/>
    </row>
    <row r="146" spans="1:1" x14ac:dyDescent="0.15">
      <c r="A146" s="54"/>
    </row>
    <row r="147" spans="1:1" x14ac:dyDescent="0.15">
      <c r="A147" s="54"/>
    </row>
    <row r="148" spans="1:1" x14ac:dyDescent="0.15">
      <c r="A148" s="54"/>
    </row>
    <row r="149" spans="1:1" x14ac:dyDescent="0.15">
      <c r="A149" s="54"/>
    </row>
    <row r="150" spans="1:1" x14ac:dyDescent="0.15">
      <c r="A150" s="54"/>
    </row>
    <row r="151" spans="1:1" x14ac:dyDescent="0.15">
      <c r="A151" s="54"/>
    </row>
    <row r="152" spans="1:1" x14ac:dyDescent="0.15">
      <c r="A152" s="54"/>
    </row>
    <row r="153" spans="1:1" x14ac:dyDescent="0.15">
      <c r="A153" s="54"/>
    </row>
    <row r="154" spans="1:1" x14ac:dyDescent="0.15">
      <c r="A154" s="54"/>
    </row>
    <row r="155" spans="1:1" x14ac:dyDescent="0.15">
      <c r="A155" s="54"/>
    </row>
    <row r="156" spans="1:1" x14ac:dyDescent="0.15">
      <c r="A156" s="54"/>
    </row>
    <row r="157" spans="1:1" x14ac:dyDescent="0.15">
      <c r="A157" s="54"/>
    </row>
    <row r="158" spans="1:1" x14ac:dyDescent="0.15">
      <c r="A158" s="54"/>
    </row>
    <row r="159" spans="1:1" x14ac:dyDescent="0.15">
      <c r="A159" s="54"/>
    </row>
    <row r="160" spans="1:1" x14ac:dyDescent="0.15">
      <c r="A160" s="54"/>
    </row>
    <row r="161" spans="1:1" x14ac:dyDescent="0.15">
      <c r="A161" s="54"/>
    </row>
    <row r="162" spans="1:1" x14ac:dyDescent="0.15">
      <c r="A162" s="54"/>
    </row>
    <row r="163" spans="1:1" x14ac:dyDescent="0.15">
      <c r="A163" s="54"/>
    </row>
    <row r="164" spans="1:1" x14ac:dyDescent="0.15">
      <c r="A164" s="54"/>
    </row>
    <row r="165" spans="1:1" x14ac:dyDescent="0.15">
      <c r="A165" s="54"/>
    </row>
    <row r="166" spans="1:1" x14ac:dyDescent="0.15">
      <c r="A166" s="54"/>
    </row>
    <row r="167" spans="1:1" x14ac:dyDescent="0.15">
      <c r="A167" s="54"/>
    </row>
    <row r="168" spans="1:1" x14ac:dyDescent="0.15">
      <c r="A168" s="54"/>
    </row>
    <row r="169" spans="1:1" x14ac:dyDescent="0.15">
      <c r="A169" s="54"/>
    </row>
    <row r="170" spans="1:1" x14ac:dyDescent="0.15">
      <c r="A170" s="54"/>
    </row>
    <row r="171" spans="1:1" x14ac:dyDescent="0.15">
      <c r="A171" s="54"/>
    </row>
    <row r="172" spans="1:1" x14ac:dyDescent="0.15">
      <c r="A172" s="54"/>
    </row>
    <row r="173" spans="1:1" x14ac:dyDescent="0.15">
      <c r="A173" s="54"/>
    </row>
    <row r="174" spans="1:1" x14ac:dyDescent="0.15">
      <c r="A174" s="54"/>
    </row>
    <row r="175" spans="1:1" x14ac:dyDescent="0.15">
      <c r="A175" s="54"/>
    </row>
    <row r="176" spans="1:1" x14ac:dyDescent="0.15">
      <c r="A176" s="54"/>
    </row>
    <row r="177" spans="1:1" x14ac:dyDescent="0.15">
      <c r="A177" s="54"/>
    </row>
    <row r="178" spans="1:1" x14ac:dyDescent="0.15">
      <c r="A178" s="54"/>
    </row>
    <row r="179" spans="1:1" x14ac:dyDescent="0.15">
      <c r="A179" s="54"/>
    </row>
    <row r="180" spans="1:1" x14ac:dyDescent="0.15">
      <c r="A180" s="54"/>
    </row>
    <row r="181" spans="1:1" x14ac:dyDescent="0.15">
      <c r="A181" s="54"/>
    </row>
    <row r="182" spans="1:1" x14ac:dyDescent="0.15">
      <c r="A182" s="54"/>
    </row>
    <row r="183" spans="1:1" x14ac:dyDescent="0.15">
      <c r="A183" s="54"/>
    </row>
    <row r="184" spans="1:1" x14ac:dyDescent="0.15">
      <c r="A184" s="54"/>
    </row>
    <row r="185" spans="1:1" x14ac:dyDescent="0.15">
      <c r="A185" s="54"/>
    </row>
    <row r="186" spans="1:1" x14ac:dyDescent="0.15">
      <c r="A186" s="54"/>
    </row>
    <row r="187" spans="1:1" x14ac:dyDescent="0.15">
      <c r="A187" s="54"/>
    </row>
    <row r="188" spans="1:1" x14ac:dyDescent="0.15">
      <c r="A188" s="54"/>
    </row>
    <row r="189" spans="1:1" x14ac:dyDescent="0.15">
      <c r="A189" s="54"/>
    </row>
    <row r="190" spans="1:1" x14ac:dyDescent="0.15">
      <c r="A190" s="54"/>
    </row>
    <row r="191" spans="1:1" x14ac:dyDescent="0.15">
      <c r="A191" s="54"/>
    </row>
    <row r="192" spans="1:1" x14ac:dyDescent="0.15">
      <c r="A192" s="54"/>
    </row>
    <row r="193" spans="1:1" x14ac:dyDescent="0.15">
      <c r="A193" s="54"/>
    </row>
    <row r="194" spans="1:1" x14ac:dyDescent="0.15">
      <c r="A194" s="54"/>
    </row>
    <row r="195" spans="1:1" x14ac:dyDescent="0.15">
      <c r="A195" s="54"/>
    </row>
    <row r="196" spans="1:1" x14ac:dyDescent="0.15">
      <c r="A196" s="54"/>
    </row>
    <row r="197" spans="1:1" x14ac:dyDescent="0.15">
      <c r="A197" s="54"/>
    </row>
    <row r="198" spans="1:1" x14ac:dyDescent="0.15">
      <c r="A198" s="54"/>
    </row>
    <row r="199" spans="1:1" x14ac:dyDescent="0.15">
      <c r="A199" s="54"/>
    </row>
    <row r="200" spans="1:1" x14ac:dyDescent="0.15">
      <c r="A200" s="54"/>
    </row>
    <row r="201" spans="1:1" x14ac:dyDescent="0.15">
      <c r="A201" s="54"/>
    </row>
    <row r="202" spans="1:1" x14ac:dyDescent="0.15">
      <c r="A202" s="54"/>
    </row>
    <row r="203" spans="1:1" x14ac:dyDescent="0.15">
      <c r="A203" s="54"/>
    </row>
    <row r="204" spans="1:1" x14ac:dyDescent="0.15">
      <c r="A204" s="54"/>
    </row>
    <row r="205" spans="1:1" x14ac:dyDescent="0.15">
      <c r="A205" s="54"/>
    </row>
    <row r="206" spans="1:1" x14ac:dyDescent="0.15">
      <c r="A206" s="54"/>
    </row>
    <row r="207" spans="1:1" x14ac:dyDescent="0.15">
      <c r="A207" s="54"/>
    </row>
    <row r="208" spans="1:1" x14ac:dyDescent="0.15">
      <c r="A208" s="54"/>
    </row>
    <row r="209" spans="1:1" x14ac:dyDescent="0.15">
      <c r="A209" s="54"/>
    </row>
    <row r="210" spans="1:1" x14ac:dyDescent="0.15">
      <c r="A210" s="54"/>
    </row>
    <row r="211" spans="1:1" x14ac:dyDescent="0.15">
      <c r="A211" s="54"/>
    </row>
    <row r="212" spans="1:1" x14ac:dyDescent="0.15">
      <c r="A212" s="54"/>
    </row>
    <row r="213" spans="1:1" x14ac:dyDescent="0.15">
      <c r="A213" s="54"/>
    </row>
    <row r="214" spans="1:1" x14ac:dyDescent="0.15">
      <c r="A214" s="54"/>
    </row>
    <row r="215" spans="1:1" x14ac:dyDescent="0.15">
      <c r="A215" s="54"/>
    </row>
    <row r="216" spans="1:1" x14ac:dyDescent="0.15">
      <c r="A216" s="54"/>
    </row>
    <row r="217" spans="1:1" x14ac:dyDescent="0.15">
      <c r="A217" s="54"/>
    </row>
    <row r="218" spans="1:1" x14ac:dyDescent="0.15">
      <c r="A218" s="54"/>
    </row>
    <row r="219" spans="1:1" x14ac:dyDescent="0.15">
      <c r="A219" s="54"/>
    </row>
    <row r="220" spans="1:1" x14ac:dyDescent="0.15">
      <c r="A220" s="54"/>
    </row>
    <row r="221" spans="1:1" x14ac:dyDescent="0.15">
      <c r="A221" s="54"/>
    </row>
    <row r="222" spans="1:1" x14ac:dyDescent="0.15">
      <c r="A222" s="54"/>
    </row>
    <row r="223" spans="1:1" x14ac:dyDescent="0.15">
      <c r="A223" s="54"/>
    </row>
    <row r="224" spans="1:1" x14ac:dyDescent="0.15">
      <c r="A224" s="54"/>
    </row>
    <row r="225" spans="1:1" x14ac:dyDescent="0.15">
      <c r="A225" s="54"/>
    </row>
    <row r="226" spans="1:1" x14ac:dyDescent="0.15">
      <c r="A226" s="54"/>
    </row>
    <row r="227" spans="1:1" x14ac:dyDescent="0.15">
      <c r="A227" s="54"/>
    </row>
    <row r="228" spans="1:1" x14ac:dyDescent="0.15">
      <c r="A228" s="54"/>
    </row>
    <row r="229" spans="1:1" x14ac:dyDescent="0.15">
      <c r="A229" s="54"/>
    </row>
    <row r="230" spans="1:1" x14ac:dyDescent="0.15">
      <c r="A230" s="54"/>
    </row>
    <row r="231" spans="1:1" x14ac:dyDescent="0.15">
      <c r="A231" s="54"/>
    </row>
    <row r="232" spans="1:1" x14ac:dyDescent="0.15">
      <c r="A232" s="54"/>
    </row>
    <row r="233" spans="1:1" x14ac:dyDescent="0.15">
      <c r="A233" s="54"/>
    </row>
    <row r="234" spans="1:1" x14ac:dyDescent="0.15">
      <c r="A234" s="54"/>
    </row>
    <row r="235" spans="1:1" x14ac:dyDescent="0.15">
      <c r="A235" s="54"/>
    </row>
    <row r="236" spans="1:1" x14ac:dyDescent="0.15">
      <c r="A236" s="54"/>
    </row>
    <row r="237" spans="1:1" x14ac:dyDescent="0.15">
      <c r="A237" s="54"/>
    </row>
    <row r="238" spans="1:1" x14ac:dyDescent="0.15">
      <c r="A238" s="54"/>
    </row>
    <row r="239" spans="1:1" x14ac:dyDescent="0.15">
      <c r="A239" s="54"/>
    </row>
    <row r="240" spans="1:1" x14ac:dyDescent="0.15">
      <c r="A240" s="54"/>
    </row>
    <row r="241" spans="1:1" x14ac:dyDescent="0.15">
      <c r="A241" s="54"/>
    </row>
    <row r="242" spans="1:1" x14ac:dyDescent="0.15">
      <c r="A242" s="54"/>
    </row>
    <row r="243" spans="1:1" x14ac:dyDescent="0.15">
      <c r="A243" s="54"/>
    </row>
    <row r="244" spans="1:1" x14ac:dyDescent="0.15">
      <c r="A244" s="54"/>
    </row>
    <row r="245" spans="1:1" x14ac:dyDescent="0.15">
      <c r="A245" s="54"/>
    </row>
    <row r="246" spans="1:1" x14ac:dyDescent="0.15">
      <c r="A246" s="54"/>
    </row>
    <row r="247" spans="1:1" x14ac:dyDescent="0.15">
      <c r="A247" s="54"/>
    </row>
    <row r="248" spans="1:1" x14ac:dyDescent="0.15">
      <c r="A248" s="54"/>
    </row>
    <row r="249" spans="1:1" x14ac:dyDescent="0.15">
      <c r="A249" s="54"/>
    </row>
    <row r="250" spans="1:1" x14ac:dyDescent="0.15">
      <c r="A250" s="54"/>
    </row>
    <row r="251" spans="1:1" x14ac:dyDescent="0.15">
      <c r="A251" s="54"/>
    </row>
    <row r="252" spans="1:1" x14ac:dyDescent="0.15">
      <c r="A252" s="54"/>
    </row>
    <row r="253" spans="1:1" x14ac:dyDescent="0.15">
      <c r="A253" s="54"/>
    </row>
    <row r="254" spans="1:1" x14ac:dyDescent="0.15">
      <c r="A254" s="54"/>
    </row>
    <row r="255" spans="1:1" x14ac:dyDescent="0.15">
      <c r="A255" s="54"/>
    </row>
    <row r="256" spans="1:1" x14ac:dyDescent="0.15">
      <c r="A256" s="54"/>
    </row>
    <row r="257" spans="1:1" x14ac:dyDescent="0.15">
      <c r="A257" s="54"/>
    </row>
    <row r="258" spans="1:1" x14ac:dyDescent="0.15">
      <c r="A258" s="54"/>
    </row>
    <row r="259" spans="1:1" x14ac:dyDescent="0.15">
      <c r="A259" s="54"/>
    </row>
    <row r="260" spans="1:1" x14ac:dyDescent="0.15">
      <c r="A260" s="54"/>
    </row>
    <row r="261" spans="1:1" x14ac:dyDescent="0.15">
      <c r="A261" s="54"/>
    </row>
    <row r="262" spans="1:1" x14ac:dyDescent="0.15">
      <c r="A262" s="54"/>
    </row>
    <row r="263" spans="1:1" x14ac:dyDescent="0.15">
      <c r="A263" s="54"/>
    </row>
    <row r="264" spans="1:1" x14ac:dyDescent="0.15">
      <c r="A264" s="54"/>
    </row>
    <row r="265" spans="1:1" x14ac:dyDescent="0.15">
      <c r="A265" s="54"/>
    </row>
    <row r="266" spans="1:1" x14ac:dyDescent="0.15">
      <c r="A266" s="54"/>
    </row>
    <row r="267" spans="1:1" x14ac:dyDescent="0.15">
      <c r="A267" s="54"/>
    </row>
    <row r="268" spans="1:1" x14ac:dyDescent="0.15">
      <c r="A268" s="54"/>
    </row>
    <row r="269" spans="1:1" x14ac:dyDescent="0.15">
      <c r="A269" s="54"/>
    </row>
    <row r="270" spans="1:1" x14ac:dyDescent="0.15">
      <c r="A270" s="54"/>
    </row>
    <row r="271" spans="1:1" x14ac:dyDescent="0.15">
      <c r="A271" s="54"/>
    </row>
    <row r="272" spans="1:1" x14ac:dyDescent="0.15">
      <c r="A272" s="54"/>
    </row>
    <row r="273" spans="1:1" x14ac:dyDescent="0.15">
      <c r="A273" s="54"/>
    </row>
    <row r="274" spans="1:1" x14ac:dyDescent="0.15">
      <c r="A274" s="54"/>
    </row>
    <row r="275" spans="1:1" x14ac:dyDescent="0.15">
      <c r="A275" s="54"/>
    </row>
    <row r="276" spans="1:1" x14ac:dyDescent="0.15">
      <c r="A276" s="54"/>
    </row>
    <row r="277" spans="1:1" x14ac:dyDescent="0.15">
      <c r="A277" s="54"/>
    </row>
    <row r="278" spans="1:1" x14ac:dyDescent="0.15">
      <c r="A278" s="54"/>
    </row>
    <row r="279" spans="1:1" x14ac:dyDescent="0.15">
      <c r="A279" s="54"/>
    </row>
    <row r="280" spans="1:1" x14ac:dyDescent="0.15">
      <c r="A280" s="54"/>
    </row>
    <row r="281" spans="1:1" x14ac:dyDescent="0.15">
      <c r="A281" s="54"/>
    </row>
    <row r="282" spans="1:1" x14ac:dyDescent="0.15">
      <c r="A282" s="54"/>
    </row>
    <row r="283" spans="1:1" x14ac:dyDescent="0.15">
      <c r="A283" s="54"/>
    </row>
    <row r="284" spans="1:1" x14ac:dyDescent="0.15">
      <c r="A284" s="54"/>
    </row>
    <row r="285" spans="1:1" x14ac:dyDescent="0.15">
      <c r="A285" s="54"/>
    </row>
    <row r="286" spans="1:1" x14ac:dyDescent="0.15">
      <c r="A286" s="54"/>
    </row>
    <row r="287" spans="1:1" x14ac:dyDescent="0.15">
      <c r="A287" s="54"/>
    </row>
    <row r="288" spans="1:1" x14ac:dyDescent="0.15">
      <c r="A288" s="54"/>
    </row>
    <row r="289" spans="1:1" x14ac:dyDescent="0.15">
      <c r="A289" s="54"/>
    </row>
    <row r="290" spans="1:1" x14ac:dyDescent="0.15">
      <c r="A290" s="54"/>
    </row>
    <row r="291" spans="1:1" x14ac:dyDescent="0.15">
      <c r="A291" s="54"/>
    </row>
    <row r="292" spans="1:1" x14ac:dyDescent="0.15">
      <c r="A292" s="54"/>
    </row>
    <row r="293" spans="1:1" x14ac:dyDescent="0.15">
      <c r="A293" s="54"/>
    </row>
    <row r="294" spans="1:1" x14ac:dyDescent="0.15">
      <c r="A294" s="54"/>
    </row>
    <row r="295" spans="1:1" x14ac:dyDescent="0.15">
      <c r="A295" s="54"/>
    </row>
    <row r="296" spans="1:1" x14ac:dyDescent="0.15">
      <c r="A296" s="54"/>
    </row>
    <row r="297" spans="1:1" x14ac:dyDescent="0.15">
      <c r="A297" s="54"/>
    </row>
    <row r="298" spans="1:1" x14ac:dyDescent="0.15">
      <c r="A298" s="54"/>
    </row>
    <row r="299" spans="1:1" x14ac:dyDescent="0.15">
      <c r="A299" s="54"/>
    </row>
    <row r="300" spans="1:1" x14ac:dyDescent="0.15">
      <c r="A300" s="54"/>
    </row>
    <row r="301" spans="1:1" x14ac:dyDescent="0.15">
      <c r="A301" s="54"/>
    </row>
    <row r="302" spans="1:1" x14ac:dyDescent="0.15">
      <c r="A302" s="54"/>
    </row>
    <row r="303" spans="1:1" x14ac:dyDescent="0.15">
      <c r="A303" s="54"/>
    </row>
    <row r="304" spans="1:1" x14ac:dyDescent="0.15">
      <c r="A304" s="54"/>
    </row>
    <row r="305" spans="1:1" x14ac:dyDescent="0.15">
      <c r="A305" s="54"/>
    </row>
    <row r="306" spans="1:1" x14ac:dyDescent="0.15">
      <c r="A306" s="54"/>
    </row>
    <row r="307" spans="1:1" x14ac:dyDescent="0.15">
      <c r="A307" s="54"/>
    </row>
    <row r="308" spans="1:1" x14ac:dyDescent="0.15">
      <c r="A308" s="54"/>
    </row>
    <row r="309" spans="1:1" x14ac:dyDescent="0.15">
      <c r="A309" s="54"/>
    </row>
    <row r="310" spans="1:1" x14ac:dyDescent="0.15">
      <c r="A310" s="54"/>
    </row>
    <row r="311" spans="1:1" x14ac:dyDescent="0.15">
      <c r="A311" s="54"/>
    </row>
    <row r="312" spans="1:1" x14ac:dyDescent="0.15">
      <c r="A312" s="54"/>
    </row>
    <row r="313" spans="1:1" x14ac:dyDescent="0.15">
      <c r="A313" s="54"/>
    </row>
    <row r="314" spans="1:1" x14ac:dyDescent="0.15">
      <c r="A314" s="54"/>
    </row>
    <row r="315" spans="1:1" x14ac:dyDescent="0.15">
      <c r="A315" s="54"/>
    </row>
    <row r="316" spans="1:1" x14ac:dyDescent="0.15">
      <c r="A316" s="54"/>
    </row>
    <row r="317" spans="1:1" x14ac:dyDescent="0.15">
      <c r="A317" s="54"/>
    </row>
    <row r="318" spans="1:1" x14ac:dyDescent="0.15">
      <c r="A318" s="54"/>
    </row>
    <row r="319" spans="1:1" x14ac:dyDescent="0.15">
      <c r="A319" s="54"/>
    </row>
    <row r="320" spans="1:1" x14ac:dyDescent="0.15">
      <c r="A320" s="54"/>
    </row>
    <row r="321" spans="1:1" x14ac:dyDescent="0.15">
      <c r="A321" s="54"/>
    </row>
    <row r="322" spans="1:1" x14ac:dyDescent="0.15">
      <c r="A322" s="54"/>
    </row>
    <row r="323" spans="1:1" x14ac:dyDescent="0.15">
      <c r="A323" s="54"/>
    </row>
    <row r="324" spans="1:1" x14ac:dyDescent="0.15">
      <c r="A324" s="54"/>
    </row>
    <row r="325" spans="1:1" x14ac:dyDescent="0.15">
      <c r="A325" s="54"/>
    </row>
    <row r="326" spans="1:1" x14ac:dyDescent="0.15">
      <c r="A326" s="54"/>
    </row>
    <row r="327" spans="1:1" x14ac:dyDescent="0.15">
      <c r="A327" s="54"/>
    </row>
    <row r="328" spans="1:1" x14ac:dyDescent="0.15">
      <c r="A328" s="54"/>
    </row>
    <row r="329" spans="1:1" x14ac:dyDescent="0.15">
      <c r="A329" s="54"/>
    </row>
    <row r="330" spans="1:1" x14ac:dyDescent="0.15">
      <c r="A330" s="54"/>
    </row>
    <row r="331" spans="1:1" x14ac:dyDescent="0.15">
      <c r="A331" s="54"/>
    </row>
    <row r="332" spans="1:1" x14ac:dyDescent="0.15">
      <c r="A332" s="54"/>
    </row>
    <row r="333" spans="1:1" x14ac:dyDescent="0.15">
      <c r="A333" s="54"/>
    </row>
    <row r="334" spans="1:1" x14ac:dyDescent="0.15">
      <c r="A334" s="54"/>
    </row>
    <row r="335" spans="1:1" x14ac:dyDescent="0.15">
      <c r="A335" s="54"/>
    </row>
    <row r="336" spans="1:1" x14ac:dyDescent="0.15">
      <c r="A336" s="54"/>
    </row>
    <row r="337" spans="1:1" x14ac:dyDescent="0.15">
      <c r="A337" s="54"/>
    </row>
    <row r="338" spans="1:1" x14ac:dyDescent="0.15">
      <c r="A338" s="54"/>
    </row>
    <row r="339" spans="1:1" x14ac:dyDescent="0.15">
      <c r="A339" s="54"/>
    </row>
    <row r="340" spans="1:1" x14ac:dyDescent="0.15">
      <c r="A340" s="54"/>
    </row>
    <row r="341" spans="1:1" x14ac:dyDescent="0.15">
      <c r="A341" s="54"/>
    </row>
    <row r="342" spans="1:1" x14ac:dyDescent="0.15">
      <c r="A342" s="54"/>
    </row>
    <row r="343" spans="1:1" x14ac:dyDescent="0.15">
      <c r="A343" s="54"/>
    </row>
    <row r="344" spans="1:1" x14ac:dyDescent="0.15">
      <c r="A344" s="54"/>
    </row>
    <row r="345" spans="1:1" x14ac:dyDescent="0.15">
      <c r="A345" s="54"/>
    </row>
    <row r="346" spans="1:1" x14ac:dyDescent="0.15">
      <c r="A346" s="54"/>
    </row>
    <row r="347" spans="1:1" x14ac:dyDescent="0.15">
      <c r="A347" s="54"/>
    </row>
    <row r="348" spans="1:1" x14ac:dyDescent="0.15">
      <c r="A348" s="54"/>
    </row>
    <row r="349" spans="1:1" x14ac:dyDescent="0.15">
      <c r="A349" s="54"/>
    </row>
    <row r="350" spans="1:1" x14ac:dyDescent="0.15">
      <c r="A350" s="54"/>
    </row>
    <row r="351" spans="1:1" x14ac:dyDescent="0.15">
      <c r="A351" s="54"/>
    </row>
    <row r="352" spans="1:1" x14ac:dyDescent="0.15">
      <c r="A352" s="54"/>
    </row>
    <row r="353" spans="1:1" x14ac:dyDescent="0.15">
      <c r="A353" s="54"/>
    </row>
    <row r="354" spans="1:1" x14ac:dyDescent="0.15">
      <c r="A354" s="54"/>
    </row>
    <row r="355" spans="1:1" x14ac:dyDescent="0.15">
      <c r="A355" s="54"/>
    </row>
    <row r="356" spans="1:1" x14ac:dyDescent="0.15">
      <c r="A356" s="54"/>
    </row>
    <row r="357" spans="1:1" x14ac:dyDescent="0.15">
      <c r="A357" s="54"/>
    </row>
    <row r="358" spans="1:1" x14ac:dyDescent="0.15">
      <c r="A358" s="54"/>
    </row>
    <row r="359" spans="1:1" x14ac:dyDescent="0.15">
      <c r="A359" s="54"/>
    </row>
    <row r="360" spans="1:1" x14ac:dyDescent="0.15">
      <c r="A360" s="54"/>
    </row>
    <row r="361" spans="1:1" x14ac:dyDescent="0.15">
      <c r="A361" s="54"/>
    </row>
    <row r="362" spans="1:1" x14ac:dyDescent="0.15">
      <c r="A362" s="54"/>
    </row>
    <row r="363" spans="1:1" x14ac:dyDescent="0.15">
      <c r="A363" s="54"/>
    </row>
    <row r="364" spans="1:1" x14ac:dyDescent="0.15">
      <c r="A364" s="54"/>
    </row>
    <row r="365" spans="1:1" x14ac:dyDescent="0.15">
      <c r="A365" s="54"/>
    </row>
    <row r="366" spans="1:1" x14ac:dyDescent="0.15">
      <c r="A366" s="54"/>
    </row>
    <row r="367" spans="1:1" x14ac:dyDescent="0.15">
      <c r="A367" s="54"/>
    </row>
    <row r="368" spans="1:1" x14ac:dyDescent="0.15">
      <c r="A368" s="54"/>
    </row>
    <row r="369" spans="1:1" x14ac:dyDescent="0.15">
      <c r="A369" s="54"/>
    </row>
    <row r="370" spans="1:1" x14ac:dyDescent="0.15">
      <c r="A370" s="54"/>
    </row>
    <row r="371" spans="1:1" x14ac:dyDescent="0.15">
      <c r="A371" s="54"/>
    </row>
    <row r="372" spans="1:1" x14ac:dyDescent="0.15">
      <c r="A372" s="54"/>
    </row>
    <row r="373" spans="1:1" x14ac:dyDescent="0.15">
      <c r="A373" s="54"/>
    </row>
    <row r="374" spans="1:1" x14ac:dyDescent="0.15">
      <c r="A374" s="54"/>
    </row>
    <row r="375" spans="1:1" x14ac:dyDescent="0.15">
      <c r="A375" s="54"/>
    </row>
    <row r="376" spans="1:1" x14ac:dyDescent="0.15">
      <c r="A376" s="54"/>
    </row>
    <row r="377" spans="1:1" x14ac:dyDescent="0.15">
      <c r="A377" s="54"/>
    </row>
    <row r="378" spans="1:1" x14ac:dyDescent="0.15">
      <c r="A378" s="54"/>
    </row>
    <row r="379" spans="1:1" x14ac:dyDescent="0.15">
      <c r="A379" s="54"/>
    </row>
    <row r="380" spans="1:1" x14ac:dyDescent="0.15">
      <c r="A380" s="54"/>
    </row>
    <row r="381" spans="1:1" x14ac:dyDescent="0.15">
      <c r="A381" s="54"/>
    </row>
    <row r="382" spans="1:1" x14ac:dyDescent="0.15">
      <c r="A382" s="54"/>
    </row>
    <row r="383" spans="1:1" x14ac:dyDescent="0.15">
      <c r="A383" s="54"/>
    </row>
    <row r="384" spans="1:1" x14ac:dyDescent="0.15">
      <c r="A384" s="54"/>
    </row>
    <row r="385" spans="1:1" x14ac:dyDescent="0.15">
      <c r="A385" s="54"/>
    </row>
    <row r="386" spans="1:1" x14ac:dyDescent="0.15">
      <c r="A386" s="54"/>
    </row>
    <row r="387" spans="1:1" x14ac:dyDescent="0.15">
      <c r="A387" s="54"/>
    </row>
    <row r="388" spans="1:1" x14ac:dyDescent="0.15">
      <c r="A388" s="54"/>
    </row>
    <row r="389" spans="1:1" x14ac:dyDescent="0.15">
      <c r="A389" s="54"/>
    </row>
    <row r="390" spans="1:1" x14ac:dyDescent="0.15">
      <c r="A390" s="54"/>
    </row>
    <row r="391" spans="1:1" x14ac:dyDescent="0.15">
      <c r="A391" s="54"/>
    </row>
    <row r="392" spans="1:1" x14ac:dyDescent="0.15">
      <c r="A392" s="54"/>
    </row>
    <row r="393" spans="1:1" x14ac:dyDescent="0.15">
      <c r="A393" s="54"/>
    </row>
    <row r="394" spans="1:1" x14ac:dyDescent="0.15">
      <c r="A394" s="54"/>
    </row>
    <row r="395" spans="1:1" x14ac:dyDescent="0.15">
      <c r="A395" s="54"/>
    </row>
    <row r="396" spans="1:1" x14ac:dyDescent="0.15">
      <c r="A396" s="54"/>
    </row>
    <row r="397" spans="1:1" x14ac:dyDescent="0.15">
      <c r="A397" s="54"/>
    </row>
    <row r="398" spans="1:1" x14ac:dyDescent="0.15">
      <c r="A398" s="54"/>
    </row>
    <row r="399" spans="1:1" x14ac:dyDescent="0.15">
      <c r="A399" s="54"/>
    </row>
    <row r="400" spans="1:1" x14ac:dyDescent="0.15">
      <c r="A400" s="54"/>
    </row>
    <row r="401" spans="1:1" x14ac:dyDescent="0.15">
      <c r="A401" s="54"/>
    </row>
    <row r="402" spans="1:1" x14ac:dyDescent="0.15">
      <c r="A402" s="54"/>
    </row>
    <row r="403" spans="1:1" x14ac:dyDescent="0.15">
      <c r="A403" s="54"/>
    </row>
    <row r="404" spans="1:1" x14ac:dyDescent="0.15">
      <c r="A404" s="54"/>
    </row>
    <row r="405" spans="1:1" x14ac:dyDescent="0.15">
      <c r="A405" s="54"/>
    </row>
    <row r="406" spans="1:1" x14ac:dyDescent="0.15">
      <c r="A406" s="54"/>
    </row>
    <row r="407" spans="1:1" x14ac:dyDescent="0.15">
      <c r="A407" s="54"/>
    </row>
    <row r="408" spans="1:1" x14ac:dyDescent="0.15">
      <c r="A408" s="54"/>
    </row>
    <row r="409" spans="1:1" x14ac:dyDescent="0.15">
      <c r="A409" s="54"/>
    </row>
    <row r="410" spans="1:1" x14ac:dyDescent="0.15">
      <c r="A410" s="54"/>
    </row>
    <row r="411" spans="1:1" x14ac:dyDescent="0.15">
      <c r="A411" s="54"/>
    </row>
    <row r="412" spans="1:1" x14ac:dyDescent="0.15">
      <c r="A412" s="54"/>
    </row>
    <row r="413" spans="1:1" x14ac:dyDescent="0.15">
      <c r="A413" s="54"/>
    </row>
    <row r="414" spans="1:1" x14ac:dyDescent="0.15">
      <c r="A414" s="54"/>
    </row>
    <row r="415" spans="1:1" x14ac:dyDescent="0.15">
      <c r="A415" s="54"/>
    </row>
    <row r="416" spans="1:1" x14ac:dyDescent="0.15">
      <c r="A416" s="54"/>
    </row>
    <row r="417" spans="1:1" x14ac:dyDescent="0.15">
      <c r="A417" s="54"/>
    </row>
    <row r="418" spans="1:1" x14ac:dyDescent="0.15">
      <c r="A418" s="54"/>
    </row>
    <row r="419" spans="1:1" x14ac:dyDescent="0.15">
      <c r="A419" s="54"/>
    </row>
    <row r="420" spans="1:1" x14ac:dyDescent="0.15">
      <c r="A420" s="54"/>
    </row>
    <row r="421" spans="1:1" x14ac:dyDescent="0.15">
      <c r="A421" s="54"/>
    </row>
    <row r="422" spans="1:1" x14ac:dyDescent="0.15">
      <c r="A422" s="54"/>
    </row>
    <row r="423" spans="1:1" x14ac:dyDescent="0.15">
      <c r="A423" s="54"/>
    </row>
    <row r="424" spans="1:1" x14ac:dyDescent="0.15">
      <c r="A424" s="54"/>
    </row>
    <row r="425" spans="1:1" x14ac:dyDescent="0.15">
      <c r="A425" s="54"/>
    </row>
    <row r="426" spans="1:1" x14ac:dyDescent="0.15">
      <c r="A426" s="54"/>
    </row>
    <row r="427" spans="1:1" x14ac:dyDescent="0.15">
      <c r="A427" s="54"/>
    </row>
    <row r="428" spans="1:1" x14ac:dyDescent="0.15">
      <c r="A428" s="54"/>
    </row>
    <row r="429" spans="1:1" x14ac:dyDescent="0.15">
      <c r="A429" s="54"/>
    </row>
    <row r="430" spans="1:1" x14ac:dyDescent="0.15">
      <c r="A430" s="54"/>
    </row>
    <row r="431" spans="1:1" x14ac:dyDescent="0.15">
      <c r="A431" s="54"/>
    </row>
    <row r="432" spans="1:1" x14ac:dyDescent="0.15">
      <c r="A432" s="54"/>
    </row>
    <row r="433" spans="1:1" x14ac:dyDescent="0.15">
      <c r="A433" s="54"/>
    </row>
    <row r="434" spans="1:1" x14ac:dyDescent="0.15">
      <c r="A434" s="54"/>
    </row>
    <row r="435" spans="1:1" x14ac:dyDescent="0.15">
      <c r="A435" s="54"/>
    </row>
    <row r="436" spans="1:1" x14ac:dyDescent="0.15">
      <c r="A436" s="54"/>
    </row>
    <row r="437" spans="1:1" x14ac:dyDescent="0.15">
      <c r="A437" s="54"/>
    </row>
    <row r="438" spans="1:1" x14ac:dyDescent="0.15">
      <c r="A438" s="54"/>
    </row>
    <row r="439" spans="1:1" x14ac:dyDescent="0.15">
      <c r="A439" s="54"/>
    </row>
    <row r="440" spans="1:1" x14ac:dyDescent="0.15">
      <c r="A440" s="54"/>
    </row>
    <row r="441" spans="1:1" x14ac:dyDescent="0.15">
      <c r="A441" s="54"/>
    </row>
    <row r="442" spans="1:1" x14ac:dyDescent="0.15">
      <c r="A442" s="54"/>
    </row>
    <row r="443" spans="1:1" x14ac:dyDescent="0.15">
      <c r="A443" s="54"/>
    </row>
    <row r="444" spans="1:1" x14ac:dyDescent="0.15">
      <c r="A444" s="54"/>
    </row>
    <row r="445" spans="1:1" x14ac:dyDescent="0.15">
      <c r="A445" s="54"/>
    </row>
    <row r="446" spans="1:1" x14ac:dyDescent="0.15">
      <c r="A446" s="54"/>
    </row>
    <row r="447" spans="1:1" x14ac:dyDescent="0.15">
      <c r="A447" s="54"/>
    </row>
    <row r="448" spans="1:1" x14ac:dyDescent="0.15">
      <c r="A448" s="54"/>
    </row>
    <row r="449" spans="1:1" x14ac:dyDescent="0.15">
      <c r="A449" s="54"/>
    </row>
    <row r="450" spans="1:1" x14ac:dyDescent="0.15">
      <c r="A450" s="54"/>
    </row>
    <row r="451" spans="1:1" x14ac:dyDescent="0.15">
      <c r="A451" s="54"/>
    </row>
    <row r="452" spans="1:1" x14ac:dyDescent="0.15">
      <c r="A452" s="54"/>
    </row>
    <row r="453" spans="1:1" x14ac:dyDescent="0.15">
      <c r="A453" s="54"/>
    </row>
    <row r="454" spans="1:1" x14ac:dyDescent="0.15">
      <c r="A454" s="54"/>
    </row>
    <row r="455" spans="1:1" x14ac:dyDescent="0.15">
      <c r="A455" s="54"/>
    </row>
    <row r="456" spans="1:1" x14ac:dyDescent="0.15">
      <c r="A456" s="54"/>
    </row>
    <row r="457" spans="1:1" x14ac:dyDescent="0.15">
      <c r="A457" s="54"/>
    </row>
    <row r="458" spans="1:1" x14ac:dyDescent="0.15">
      <c r="A458" s="54"/>
    </row>
    <row r="459" spans="1:1" x14ac:dyDescent="0.15">
      <c r="A459" s="54"/>
    </row>
    <row r="460" spans="1:1" x14ac:dyDescent="0.15">
      <c r="A460" s="54"/>
    </row>
    <row r="461" spans="1:1" x14ac:dyDescent="0.15">
      <c r="A461" s="54"/>
    </row>
    <row r="462" spans="1:1" x14ac:dyDescent="0.15">
      <c r="A462" s="54"/>
    </row>
    <row r="463" spans="1:1" x14ac:dyDescent="0.15">
      <c r="A463" s="54"/>
    </row>
    <row r="464" spans="1:1" x14ac:dyDescent="0.15">
      <c r="A464" s="54"/>
    </row>
    <row r="465" spans="1:1" x14ac:dyDescent="0.15">
      <c r="A465" s="54"/>
    </row>
    <row r="466" spans="1:1" x14ac:dyDescent="0.15">
      <c r="A466" s="54"/>
    </row>
    <row r="467" spans="1:1" x14ac:dyDescent="0.15">
      <c r="A467" s="54"/>
    </row>
    <row r="468" spans="1:1" x14ac:dyDescent="0.15">
      <c r="A468" s="54"/>
    </row>
    <row r="469" spans="1:1" x14ac:dyDescent="0.15">
      <c r="A469" s="54"/>
    </row>
    <row r="470" spans="1:1" x14ac:dyDescent="0.15">
      <c r="A470" s="54"/>
    </row>
    <row r="471" spans="1:1" x14ac:dyDescent="0.15">
      <c r="A471" s="54"/>
    </row>
    <row r="472" spans="1:1" x14ac:dyDescent="0.15">
      <c r="A472" s="54"/>
    </row>
    <row r="473" spans="1:1" x14ac:dyDescent="0.15">
      <c r="A473" s="54"/>
    </row>
    <row r="474" spans="1:1" x14ac:dyDescent="0.15">
      <c r="A474" s="54"/>
    </row>
    <row r="475" spans="1:1" x14ac:dyDescent="0.15">
      <c r="A475" s="54"/>
    </row>
    <row r="476" spans="1:1" x14ac:dyDescent="0.15">
      <c r="A476" s="54"/>
    </row>
    <row r="477" spans="1:1" x14ac:dyDescent="0.15">
      <c r="A477" s="54"/>
    </row>
    <row r="478" spans="1:1" x14ac:dyDescent="0.15">
      <c r="A478" s="54"/>
    </row>
    <row r="479" spans="1:1" x14ac:dyDescent="0.15">
      <c r="A479" s="54"/>
    </row>
    <row r="480" spans="1:1" x14ac:dyDescent="0.15">
      <c r="A480" s="54"/>
    </row>
    <row r="481" spans="1:1" x14ac:dyDescent="0.15">
      <c r="A481" s="54"/>
    </row>
    <row r="482" spans="1:1" x14ac:dyDescent="0.15">
      <c r="A482" s="54"/>
    </row>
    <row r="483" spans="1:1" x14ac:dyDescent="0.15">
      <c r="A483" s="54"/>
    </row>
    <row r="484" spans="1:1" x14ac:dyDescent="0.15">
      <c r="A484" s="54"/>
    </row>
    <row r="485" spans="1:1" x14ac:dyDescent="0.15">
      <c r="A485" s="54"/>
    </row>
    <row r="486" spans="1:1" x14ac:dyDescent="0.15">
      <c r="A486" s="54"/>
    </row>
    <row r="487" spans="1:1" x14ac:dyDescent="0.15">
      <c r="A487" s="54"/>
    </row>
    <row r="488" spans="1:1" x14ac:dyDescent="0.15">
      <c r="A488" s="54"/>
    </row>
    <row r="489" spans="1:1" x14ac:dyDescent="0.15">
      <c r="A489" s="54"/>
    </row>
    <row r="490" spans="1:1" x14ac:dyDescent="0.15">
      <c r="A490" s="54"/>
    </row>
    <row r="491" spans="1:1" x14ac:dyDescent="0.15">
      <c r="A491" s="54"/>
    </row>
    <row r="492" spans="1:1" x14ac:dyDescent="0.15">
      <c r="A492" s="54"/>
    </row>
    <row r="493" spans="1:1" x14ac:dyDescent="0.15">
      <c r="A493" s="54"/>
    </row>
    <row r="494" spans="1:1" x14ac:dyDescent="0.15">
      <c r="A494" s="54"/>
    </row>
    <row r="495" spans="1:1" x14ac:dyDescent="0.15">
      <c r="A495" s="54"/>
    </row>
    <row r="496" spans="1:1" x14ac:dyDescent="0.15">
      <c r="A496" s="54"/>
    </row>
    <row r="497" spans="1:1" x14ac:dyDescent="0.15">
      <c r="A497" s="54"/>
    </row>
    <row r="498" spans="1:1" x14ac:dyDescent="0.15">
      <c r="A498" s="54"/>
    </row>
    <row r="499" spans="1:1" x14ac:dyDescent="0.15">
      <c r="A499" s="54"/>
    </row>
    <row r="500" spans="1:1" x14ac:dyDescent="0.15">
      <c r="A500" s="54"/>
    </row>
    <row r="501" spans="1:1" x14ac:dyDescent="0.15">
      <c r="A501" s="54"/>
    </row>
    <row r="502" spans="1:1" x14ac:dyDescent="0.15">
      <c r="A502" s="54"/>
    </row>
    <row r="503" spans="1:1" x14ac:dyDescent="0.15">
      <c r="A503" s="54"/>
    </row>
    <row r="504" spans="1:1" x14ac:dyDescent="0.15">
      <c r="A504" s="54"/>
    </row>
    <row r="505" spans="1:1" x14ac:dyDescent="0.15">
      <c r="A505" s="54"/>
    </row>
    <row r="506" spans="1:1" x14ac:dyDescent="0.15">
      <c r="A506" s="54"/>
    </row>
    <row r="507" spans="1:1" x14ac:dyDescent="0.15">
      <c r="A507" s="54"/>
    </row>
    <row r="508" spans="1:1" x14ac:dyDescent="0.15">
      <c r="A508" s="54"/>
    </row>
    <row r="509" spans="1:1" x14ac:dyDescent="0.15">
      <c r="A509" s="54"/>
    </row>
    <row r="510" spans="1:1" x14ac:dyDescent="0.15">
      <c r="A510" s="54"/>
    </row>
    <row r="511" spans="1:1" x14ac:dyDescent="0.15">
      <c r="A511" s="54"/>
    </row>
    <row r="512" spans="1:1" x14ac:dyDescent="0.15">
      <c r="A512" s="54"/>
    </row>
    <row r="513" spans="1:1" x14ac:dyDescent="0.15">
      <c r="A513" s="54"/>
    </row>
    <row r="514" spans="1:1" x14ac:dyDescent="0.15">
      <c r="A514" s="54"/>
    </row>
    <row r="515" spans="1:1" x14ac:dyDescent="0.15">
      <c r="A515" s="54"/>
    </row>
    <row r="516" spans="1:1" x14ac:dyDescent="0.15">
      <c r="A516" s="54"/>
    </row>
    <row r="517" spans="1:1" x14ac:dyDescent="0.15">
      <c r="A517" s="54"/>
    </row>
    <row r="518" spans="1:1" x14ac:dyDescent="0.15">
      <c r="A518" s="54"/>
    </row>
    <row r="519" spans="1:1" x14ac:dyDescent="0.15">
      <c r="A519" s="54"/>
    </row>
    <row r="520" spans="1:1" x14ac:dyDescent="0.15">
      <c r="A520" s="54"/>
    </row>
    <row r="521" spans="1:1" x14ac:dyDescent="0.15">
      <c r="A521" s="54"/>
    </row>
    <row r="522" spans="1:1" x14ac:dyDescent="0.15">
      <c r="A522" s="54"/>
    </row>
    <row r="523" spans="1:1" x14ac:dyDescent="0.15">
      <c r="A523" s="54"/>
    </row>
    <row r="524" spans="1:1" x14ac:dyDescent="0.15">
      <c r="A524" s="54"/>
    </row>
    <row r="525" spans="1:1" x14ac:dyDescent="0.15">
      <c r="A525" s="54"/>
    </row>
    <row r="526" spans="1:1" x14ac:dyDescent="0.15">
      <c r="A526" s="54"/>
    </row>
    <row r="527" spans="1:1" x14ac:dyDescent="0.15">
      <c r="A527" s="54"/>
    </row>
    <row r="528" spans="1:1" x14ac:dyDescent="0.15">
      <c r="A528" s="54"/>
    </row>
    <row r="529" spans="1:1" x14ac:dyDescent="0.15">
      <c r="A529" s="54"/>
    </row>
    <row r="530" spans="1:1" x14ac:dyDescent="0.15">
      <c r="A530" s="54"/>
    </row>
    <row r="531" spans="1:1" x14ac:dyDescent="0.15">
      <c r="A531" s="54"/>
    </row>
    <row r="532" spans="1:1" x14ac:dyDescent="0.15">
      <c r="A532" s="54"/>
    </row>
    <row r="533" spans="1:1" x14ac:dyDescent="0.15">
      <c r="A533" s="54"/>
    </row>
    <row r="534" spans="1:1" x14ac:dyDescent="0.15">
      <c r="A534" s="54"/>
    </row>
    <row r="535" spans="1:1" x14ac:dyDescent="0.15">
      <c r="A535" s="54"/>
    </row>
    <row r="536" spans="1:1" x14ac:dyDescent="0.15">
      <c r="A536" s="54"/>
    </row>
    <row r="537" spans="1:1" x14ac:dyDescent="0.15">
      <c r="A537" s="54"/>
    </row>
    <row r="538" spans="1:1" x14ac:dyDescent="0.15">
      <c r="A538" s="54"/>
    </row>
    <row r="539" spans="1:1" x14ac:dyDescent="0.15">
      <c r="A539" s="54"/>
    </row>
    <row r="540" spans="1:1" x14ac:dyDescent="0.15">
      <c r="A540" s="54"/>
    </row>
    <row r="541" spans="1:1" x14ac:dyDescent="0.15">
      <c r="A541" s="54"/>
    </row>
    <row r="542" spans="1:1" x14ac:dyDescent="0.15">
      <c r="A542" s="54"/>
    </row>
    <row r="543" spans="1:1" x14ac:dyDescent="0.15">
      <c r="A543" s="54"/>
    </row>
    <row r="544" spans="1:1" x14ac:dyDescent="0.15">
      <c r="A544" s="54"/>
    </row>
    <row r="545" spans="1:1" x14ac:dyDescent="0.15">
      <c r="A545" s="54"/>
    </row>
    <row r="546" spans="1:1" x14ac:dyDescent="0.15">
      <c r="A546" s="54"/>
    </row>
    <row r="547" spans="1:1" x14ac:dyDescent="0.15">
      <c r="A547" s="54"/>
    </row>
    <row r="548" spans="1:1" x14ac:dyDescent="0.15">
      <c r="A548" s="54"/>
    </row>
    <row r="549" spans="1:1" x14ac:dyDescent="0.15">
      <c r="A549" s="54"/>
    </row>
    <row r="550" spans="1:1" x14ac:dyDescent="0.15">
      <c r="A550" s="54"/>
    </row>
    <row r="551" spans="1:1" x14ac:dyDescent="0.15">
      <c r="A551" s="54"/>
    </row>
    <row r="552" spans="1:1" x14ac:dyDescent="0.15">
      <c r="A552" s="54"/>
    </row>
    <row r="553" spans="1:1" x14ac:dyDescent="0.15">
      <c r="A553" s="54"/>
    </row>
    <row r="554" spans="1:1" x14ac:dyDescent="0.15">
      <c r="A554" s="54"/>
    </row>
    <row r="555" spans="1:1" x14ac:dyDescent="0.15">
      <c r="A555" s="54"/>
    </row>
    <row r="556" spans="1:1" x14ac:dyDescent="0.15">
      <c r="A556" s="54"/>
    </row>
    <row r="557" spans="1:1" x14ac:dyDescent="0.15">
      <c r="A557" s="54"/>
    </row>
    <row r="558" spans="1:1" x14ac:dyDescent="0.15">
      <c r="A558" s="54"/>
    </row>
    <row r="559" spans="1:1" x14ac:dyDescent="0.15">
      <c r="A559" s="54"/>
    </row>
    <row r="560" spans="1:1" x14ac:dyDescent="0.15">
      <c r="A560" s="54"/>
    </row>
    <row r="561" spans="1:1" x14ac:dyDescent="0.15">
      <c r="A561" s="54"/>
    </row>
    <row r="562" spans="1:1" x14ac:dyDescent="0.15">
      <c r="A562" s="54"/>
    </row>
    <row r="563" spans="1:1" x14ac:dyDescent="0.15">
      <c r="A563" s="54"/>
    </row>
    <row r="564" spans="1:1" x14ac:dyDescent="0.15">
      <c r="A564" s="54"/>
    </row>
    <row r="565" spans="1:1" x14ac:dyDescent="0.15">
      <c r="A565" s="54"/>
    </row>
    <row r="566" spans="1:1" x14ac:dyDescent="0.15">
      <c r="A566" s="54"/>
    </row>
    <row r="567" spans="1:1" x14ac:dyDescent="0.15">
      <c r="A567" s="54"/>
    </row>
    <row r="568" spans="1:1" x14ac:dyDescent="0.15">
      <c r="A568" s="54"/>
    </row>
    <row r="569" spans="1:1" x14ac:dyDescent="0.15">
      <c r="A569" s="54"/>
    </row>
    <row r="570" spans="1:1" x14ac:dyDescent="0.15">
      <c r="A570" s="54"/>
    </row>
    <row r="571" spans="1:1" x14ac:dyDescent="0.15">
      <c r="A571" s="54"/>
    </row>
    <row r="572" spans="1:1" x14ac:dyDescent="0.15">
      <c r="A572" s="54"/>
    </row>
    <row r="573" spans="1:1" x14ac:dyDescent="0.15">
      <c r="A573" s="54"/>
    </row>
    <row r="574" spans="1:1" x14ac:dyDescent="0.15">
      <c r="A574" s="54"/>
    </row>
    <row r="575" spans="1:1" x14ac:dyDescent="0.15">
      <c r="A575" s="54"/>
    </row>
    <row r="576" spans="1:1" x14ac:dyDescent="0.15">
      <c r="A576" s="54"/>
    </row>
    <row r="577" spans="1:1" x14ac:dyDescent="0.15">
      <c r="A577" s="54"/>
    </row>
    <row r="578" spans="1:1" x14ac:dyDescent="0.15">
      <c r="A578" s="54"/>
    </row>
    <row r="579" spans="1:1" x14ac:dyDescent="0.15">
      <c r="A579" s="54"/>
    </row>
    <row r="580" spans="1:1" x14ac:dyDescent="0.15">
      <c r="A580" s="54"/>
    </row>
    <row r="581" spans="1:1" x14ac:dyDescent="0.15">
      <c r="A581" s="54"/>
    </row>
    <row r="582" spans="1:1" x14ac:dyDescent="0.15">
      <c r="A582" s="54"/>
    </row>
    <row r="583" spans="1:1" x14ac:dyDescent="0.15">
      <c r="A583" s="54"/>
    </row>
    <row r="584" spans="1:1" x14ac:dyDescent="0.15">
      <c r="A584" s="54"/>
    </row>
    <row r="585" spans="1:1" x14ac:dyDescent="0.15">
      <c r="A585" s="54"/>
    </row>
    <row r="586" spans="1:1" x14ac:dyDescent="0.15">
      <c r="A586" s="54"/>
    </row>
    <row r="587" spans="1:1" x14ac:dyDescent="0.15">
      <c r="A587" s="54"/>
    </row>
    <row r="588" spans="1:1" x14ac:dyDescent="0.15">
      <c r="A588" s="54"/>
    </row>
    <row r="589" spans="1:1" x14ac:dyDescent="0.15">
      <c r="A589" s="54"/>
    </row>
    <row r="590" spans="1:1" x14ac:dyDescent="0.15">
      <c r="A590" s="54"/>
    </row>
    <row r="591" spans="1:1" x14ac:dyDescent="0.15">
      <c r="A591" s="54"/>
    </row>
    <row r="592" spans="1:1" x14ac:dyDescent="0.15">
      <c r="A592" s="54"/>
    </row>
    <row r="593" spans="1:1" x14ac:dyDescent="0.15">
      <c r="A593" s="54"/>
    </row>
    <row r="594" spans="1:1" x14ac:dyDescent="0.15">
      <c r="A594" s="54"/>
    </row>
    <row r="595" spans="1:1" x14ac:dyDescent="0.15">
      <c r="A595" s="54"/>
    </row>
    <row r="596" spans="1:1" x14ac:dyDescent="0.15">
      <c r="A596" s="54"/>
    </row>
    <row r="597" spans="1:1" x14ac:dyDescent="0.15">
      <c r="A597" s="54"/>
    </row>
    <row r="598" spans="1:1" x14ac:dyDescent="0.15">
      <c r="A598" s="54"/>
    </row>
    <row r="599" spans="1:1" x14ac:dyDescent="0.15">
      <c r="A599" s="54"/>
    </row>
    <row r="600" spans="1:1" x14ac:dyDescent="0.15">
      <c r="A600" s="54"/>
    </row>
    <row r="601" spans="1:1" x14ac:dyDescent="0.15">
      <c r="A601" s="54"/>
    </row>
    <row r="602" spans="1:1" x14ac:dyDescent="0.15">
      <c r="A602" s="54"/>
    </row>
    <row r="603" spans="1:1" x14ac:dyDescent="0.15">
      <c r="A603" s="54"/>
    </row>
    <row r="604" spans="1:1" x14ac:dyDescent="0.15">
      <c r="A604" s="54"/>
    </row>
    <row r="605" spans="1:1" x14ac:dyDescent="0.15">
      <c r="A605" s="54"/>
    </row>
    <row r="606" spans="1:1" x14ac:dyDescent="0.15">
      <c r="A606" s="54"/>
    </row>
    <row r="607" spans="1:1" x14ac:dyDescent="0.15">
      <c r="A607" s="54"/>
    </row>
    <row r="608" spans="1:1" x14ac:dyDescent="0.15">
      <c r="A608" s="54"/>
    </row>
    <row r="609" spans="1:1" x14ac:dyDescent="0.15">
      <c r="A609" s="54"/>
    </row>
    <row r="610" spans="1:1" x14ac:dyDescent="0.15">
      <c r="A610" s="54"/>
    </row>
    <row r="611" spans="1:1" x14ac:dyDescent="0.15">
      <c r="A611" s="54"/>
    </row>
    <row r="612" spans="1:1" x14ac:dyDescent="0.15">
      <c r="A612" s="54"/>
    </row>
    <row r="613" spans="1:1" x14ac:dyDescent="0.15">
      <c r="A613" s="54"/>
    </row>
    <row r="614" spans="1:1" x14ac:dyDescent="0.15">
      <c r="A614" s="54"/>
    </row>
    <row r="615" spans="1:1" x14ac:dyDescent="0.15">
      <c r="A615" s="54"/>
    </row>
    <row r="616" spans="1:1" x14ac:dyDescent="0.15">
      <c r="A616" s="54"/>
    </row>
    <row r="617" spans="1:1" x14ac:dyDescent="0.15">
      <c r="A617" s="54"/>
    </row>
    <row r="618" spans="1:1" x14ac:dyDescent="0.15">
      <c r="A618" s="54"/>
    </row>
    <row r="619" spans="1:1" x14ac:dyDescent="0.15">
      <c r="A619" s="54"/>
    </row>
    <row r="620" spans="1:1" x14ac:dyDescent="0.15">
      <c r="A620" s="54"/>
    </row>
    <row r="621" spans="1:1" x14ac:dyDescent="0.15">
      <c r="A621" s="54"/>
    </row>
    <row r="622" spans="1:1" x14ac:dyDescent="0.15">
      <c r="A622" s="54"/>
    </row>
    <row r="623" spans="1:1" x14ac:dyDescent="0.15">
      <c r="A623" s="54"/>
    </row>
    <row r="624" spans="1:1" x14ac:dyDescent="0.15">
      <c r="A624" s="54"/>
    </row>
    <row r="625" spans="1:1" x14ac:dyDescent="0.15">
      <c r="A625" s="54"/>
    </row>
    <row r="626" spans="1:1" x14ac:dyDescent="0.15">
      <c r="A626" s="54"/>
    </row>
    <row r="627" spans="1:1" x14ac:dyDescent="0.15">
      <c r="A627" s="54"/>
    </row>
    <row r="628" spans="1:1" x14ac:dyDescent="0.15">
      <c r="A628" s="54"/>
    </row>
    <row r="629" spans="1:1" x14ac:dyDescent="0.15">
      <c r="A629" s="54"/>
    </row>
    <row r="630" spans="1:1" x14ac:dyDescent="0.15">
      <c r="A630" s="54"/>
    </row>
    <row r="631" spans="1:1" x14ac:dyDescent="0.15">
      <c r="A631" s="54"/>
    </row>
    <row r="632" spans="1:1" x14ac:dyDescent="0.15">
      <c r="A632" s="54"/>
    </row>
    <row r="633" spans="1:1" x14ac:dyDescent="0.15">
      <c r="A633" s="54"/>
    </row>
    <row r="634" spans="1:1" x14ac:dyDescent="0.15">
      <c r="A634" s="54"/>
    </row>
    <row r="635" spans="1:1" x14ac:dyDescent="0.15">
      <c r="A635" s="54"/>
    </row>
    <row r="636" spans="1:1" x14ac:dyDescent="0.15">
      <c r="A636" s="54"/>
    </row>
    <row r="637" spans="1:1" x14ac:dyDescent="0.15">
      <c r="A637" s="54"/>
    </row>
    <row r="638" spans="1:1" x14ac:dyDescent="0.15">
      <c r="A638" s="54"/>
    </row>
    <row r="639" spans="1:1" x14ac:dyDescent="0.15">
      <c r="A639" s="54"/>
    </row>
    <row r="640" spans="1:1" x14ac:dyDescent="0.15">
      <c r="A640" s="54"/>
    </row>
    <row r="641" spans="1:1" x14ac:dyDescent="0.15">
      <c r="A641" s="54"/>
    </row>
    <row r="642" spans="1:1" x14ac:dyDescent="0.15">
      <c r="A642" s="54"/>
    </row>
    <row r="643" spans="1:1" x14ac:dyDescent="0.15">
      <c r="A643" s="54"/>
    </row>
    <row r="644" spans="1:1" x14ac:dyDescent="0.15">
      <c r="A644" s="54"/>
    </row>
    <row r="645" spans="1:1" x14ac:dyDescent="0.15">
      <c r="A645" s="54"/>
    </row>
    <row r="646" spans="1:1" x14ac:dyDescent="0.15">
      <c r="A646" s="54"/>
    </row>
    <row r="647" spans="1:1" x14ac:dyDescent="0.15">
      <c r="A647" s="54"/>
    </row>
    <row r="648" spans="1:1" x14ac:dyDescent="0.15">
      <c r="A648" s="54"/>
    </row>
    <row r="649" spans="1:1" x14ac:dyDescent="0.15">
      <c r="A649" s="54"/>
    </row>
    <row r="650" spans="1:1" x14ac:dyDescent="0.15">
      <c r="A650" s="54"/>
    </row>
    <row r="651" spans="1:1" x14ac:dyDescent="0.15">
      <c r="A651" s="54"/>
    </row>
    <row r="652" spans="1:1" x14ac:dyDescent="0.15">
      <c r="A652" s="54"/>
    </row>
    <row r="653" spans="1:1" x14ac:dyDescent="0.15">
      <c r="A653" s="54"/>
    </row>
    <row r="654" spans="1:1" x14ac:dyDescent="0.15">
      <c r="A654" s="54"/>
    </row>
    <row r="655" spans="1:1" x14ac:dyDescent="0.15">
      <c r="A655" s="54"/>
    </row>
    <row r="656" spans="1:1" x14ac:dyDescent="0.15">
      <c r="A656" s="54"/>
    </row>
    <row r="657" spans="1:1" x14ac:dyDescent="0.15">
      <c r="A657" s="54"/>
    </row>
    <row r="658" spans="1:1" x14ac:dyDescent="0.15">
      <c r="A658" s="54"/>
    </row>
    <row r="659" spans="1:1" x14ac:dyDescent="0.15">
      <c r="A659" s="54"/>
    </row>
    <row r="660" spans="1:1" x14ac:dyDescent="0.15">
      <c r="A660" s="54"/>
    </row>
    <row r="661" spans="1:1" x14ac:dyDescent="0.15">
      <c r="A661" s="54"/>
    </row>
    <row r="662" spans="1:1" x14ac:dyDescent="0.15">
      <c r="A662" s="54"/>
    </row>
    <row r="663" spans="1:1" x14ac:dyDescent="0.15">
      <c r="A663" s="54"/>
    </row>
    <row r="664" spans="1:1" x14ac:dyDescent="0.15">
      <c r="A664" s="54"/>
    </row>
    <row r="665" spans="1:1" x14ac:dyDescent="0.15">
      <c r="A665" s="54"/>
    </row>
    <row r="666" spans="1:1" x14ac:dyDescent="0.15">
      <c r="A666" s="54"/>
    </row>
    <row r="667" spans="1:1" x14ac:dyDescent="0.15">
      <c r="A667" s="54"/>
    </row>
    <row r="668" spans="1:1" x14ac:dyDescent="0.15">
      <c r="A668" s="54"/>
    </row>
    <row r="669" spans="1:1" x14ac:dyDescent="0.15">
      <c r="A669" s="54"/>
    </row>
    <row r="670" spans="1:1" x14ac:dyDescent="0.15">
      <c r="A670" s="54"/>
    </row>
    <row r="671" spans="1:1" x14ac:dyDescent="0.15">
      <c r="A671" s="54"/>
    </row>
    <row r="672" spans="1:1" x14ac:dyDescent="0.15">
      <c r="A672" s="54"/>
    </row>
    <row r="673" spans="1:1" x14ac:dyDescent="0.15">
      <c r="A673" s="54"/>
    </row>
    <row r="674" spans="1:1" x14ac:dyDescent="0.15">
      <c r="A674" s="54"/>
    </row>
    <row r="675" spans="1:1" x14ac:dyDescent="0.15">
      <c r="A675" s="54"/>
    </row>
    <row r="676" spans="1:1" x14ac:dyDescent="0.15">
      <c r="A676" s="54"/>
    </row>
    <row r="677" spans="1:1" x14ac:dyDescent="0.15">
      <c r="A677" s="54"/>
    </row>
    <row r="678" spans="1:1" x14ac:dyDescent="0.15">
      <c r="A678" s="54"/>
    </row>
    <row r="679" spans="1:1" x14ac:dyDescent="0.15">
      <c r="A679" s="54"/>
    </row>
    <row r="680" spans="1:1" x14ac:dyDescent="0.15">
      <c r="A680" s="54"/>
    </row>
    <row r="681" spans="1:1" x14ac:dyDescent="0.15">
      <c r="A681" s="54"/>
    </row>
    <row r="682" spans="1:1" x14ac:dyDescent="0.15">
      <c r="A682" s="54"/>
    </row>
    <row r="683" spans="1:1" x14ac:dyDescent="0.15">
      <c r="A683" s="54"/>
    </row>
    <row r="684" spans="1:1" x14ac:dyDescent="0.15">
      <c r="A684" s="54"/>
    </row>
    <row r="685" spans="1:1" x14ac:dyDescent="0.15">
      <c r="A685" s="54"/>
    </row>
    <row r="686" spans="1:1" x14ac:dyDescent="0.15">
      <c r="A686" s="54"/>
    </row>
    <row r="687" spans="1:1" x14ac:dyDescent="0.15">
      <c r="A687" s="54"/>
    </row>
    <row r="688" spans="1:1" x14ac:dyDescent="0.15">
      <c r="A688" s="54"/>
    </row>
    <row r="689" spans="1:1" x14ac:dyDescent="0.15">
      <c r="A689" s="54"/>
    </row>
    <row r="690" spans="1:1" x14ac:dyDescent="0.15">
      <c r="A690" s="54"/>
    </row>
    <row r="691" spans="1:1" x14ac:dyDescent="0.15">
      <c r="A691" s="54"/>
    </row>
    <row r="692" spans="1:1" x14ac:dyDescent="0.15">
      <c r="A692" s="54"/>
    </row>
    <row r="693" spans="1:1" x14ac:dyDescent="0.15">
      <c r="A693" s="54"/>
    </row>
    <row r="694" spans="1:1" x14ac:dyDescent="0.15">
      <c r="A694" s="54"/>
    </row>
    <row r="695" spans="1:1" x14ac:dyDescent="0.15">
      <c r="A695" s="54"/>
    </row>
    <row r="696" spans="1:1" x14ac:dyDescent="0.15">
      <c r="A696" s="54"/>
    </row>
    <row r="697" spans="1:1" x14ac:dyDescent="0.15">
      <c r="A697" s="54"/>
    </row>
    <row r="698" spans="1:1" x14ac:dyDescent="0.15">
      <c r="A698" s="54"/>
    </row>
    <row r="699" spans="1:1" x14ac:dyDescent="0.15">
      <c r="A699" s="54"/>
    </row>
    <row r="700" spans="1:1" x14ac:dyDescent="0.15">
      <c r="A700" s="54"/>
    </row>
    <row r="701" spans="1:1" x14ac:dyDescent="0.15">
      <c r="A701" s="54"/>
    </row>
    <row r="702" spans="1:1" x14ac:dyDescent="0.15">
      <c r="A702" s="54"/>
    </row>
    <row r="703" spans="1:1" x14ac:dyDescent="0.15">
      <c r="A703" s="54"/>
    </row>
    <row r="704" spans="1:1" x14ac:dyDescent="0.15">
      <c r="A704" s="54"/>
    </row>
    <row r="705" spans="1:1" x14ac:dyDescent="0.15">
      <c r="A705" s="54"/>
    </row>
    <row r="706" spans="1:1" x14ac:dyDescent="0.15">
      <c r="A706" s="54"/>
    </row>
    <row r="707" spans="1:1" x14ac:dyDescent="0.15">
      <c r="A707" s="54"/>
    </row>
    <row r="708" spans="1:1" x14ac:dyDescent="0.15">
      <c r="A708" s="54"/>
    </row>
    <row r="709" spans="1:1" x14ac:dyDescent="0.15">
      <c r="A709" s="54"/>
    </row>
    <row r="710" spans="1:1" x14ac:dyDescent="0.15">
      <c r="A710" s="54"/>
    </row>
    <row r="711" spans="1:1" x14ac:dyDescent="0.15">
      <c r="A711" s="54"/>
    </row>
    <row r="712" spans="1:1" x14ac:dyDescent="0.15">
      <c r="A712" s="54"/>
    </row>
    <row r="713" spans="1:1" x14ac:dyDescent="0.15">
      <c r="A713" s="54"/>
    </row>
    <row r="714" spans="1:1" x14ac:dyDescent="0.15">
      <c r="A714" s="54"/>
    </row>
    <row r="715" spans="1:1" x14ac:dyDescent="0.15">
      <c r="A715" s="54"/>
    </row>
    <row r="716" spans="1:1" x14ac:dyDescent="0.15">
      <c r="A716" s="54"/>
    </row>
    <row r="717" spans="1:1" x14ac:dyDescent="0.15">
      <c r="A717" s="54"/>
    </row>
    <row r="718" spans="1:1" x14ac:dyDescent="0.15">
      <c r="A718" s="54"/>
    </row>
    <row r="719" spans="1:1" x14ac:dyDescent="0.15">
      <c r="A719" s="54"/>
    </row>
    <row r="720" spans="1:1" x14ac:dyDescent="0.15">
      <c r="A720" s="54"/>
    </row>
    <row r="721" spans="1:1" x14ac:dyDescent="0.15">
      <c r="A721" s="54"/>
    </row>
    <row r="722" spans="1:1" x14ac:dyDescent="0.15">
      <c r="A722" s="54"/>
    </row>
    <row r="723" spans="1:1" x14ac:dyDescent="0.15">
      <c r="A723" s="54"/>
    </row>
    <row r="724" spans="1:1" x14ac:dyDescent="0.15">
      <c r="A724" s="54"/>
    </row>
    <row r="725" spans="1:1" x14ac:dyDescent="0.15">
      <c r="A725" s="54"/>
    </row>
    <row r="726" spans="1:1" x14ac:dyDescent="0.15">
      <c r="A726" s="54"/>
    </row>
    <row r="727" spans="1:1" x14ac:dyDescent="0.15">
      <c r="A727" s="54"/>
    </row>
    <row r="728" spans="1:1" x14ac:dyDescent="0.15">
      <c r="A728" s="54"/>
    </row>
    <row r="729" spans="1:1" x14ac:dyDescent="0.15">
      <c r="A729" s="54"/>
    </row>
    <row r="730" spans="1:1" x14ac:dyDescent="0.15">
      <c r="A730" s="54"/>
    </row>
    <row r="731" spans="1:1" x14ac:dyDescent="0.15">
      <c r="A731" s="54"/>
    </row>
    <row r="732" spans="1:1" x14ac:dyDescent="0.15">
      <c r="A732" s="54"/>
    </row>
    <row r="733" spans="1:1" x14ac:dyDescent="0.15">
      <c r="A733" s="54"/>
    </row>
    <row r="734" spans="1:1" x14ac:dyDescent="0.15">
      <c r="A734" s="54"/>
    </row>
    <row r="735" spans="1:1" x14ac:dyDescent="0.15">
      <c r="A735" s="54"/>
    </row>
    <row r="736" spans="1:1" x14ac:dyDescent="0.15">
      <c r="A736" s="54"/>
    </row>
    <row r="737" spans="1:1" x14ac:dyDescent="0.15">
      <c r="A737" s="54"/>
    </row>
    <row r="738" spans="1:1" x14ac:dyDescent="0.15">
      <c r="A738" s="54"/>
    </row>
    <row r="739" spans="1:1" x14ac:dyDescent="0.15">
      <c r="A739" s="54"/>
    </row>
    <row r="740" spans="1:1" x14ac:dyDescent="0.15">
      <c r="A740" s="54"/>
    </row>
    <row r="741" spans="1:1" x14ac:dyDescent="0.15">
      <c r="A741" s="54"/>
    </row>
    <row r="742" spans="1:1" x14ac:dyDescent="0.15">
      <c r="A742" s="54"/>
    </row>
    <row r="743" spans="1:1" x14ac:dyDescent="0.15">
      <c r="A743" s="54"/>
    </row>
    <row r="744" spans="1:1" x14ac:dyDescent="0.15">
      <c r="A744" s="54"/>
    </row>
    <row r="745" spans="1:1" x14ac:dyDescent="0.15">
      <c r="A745" s="54"/>
    </row>
    <row r="746" spans="1:1" x14ac:dyDescent="0.15">
      <c r="A746" s="54"/>
    </row>
    <row r="747" spans="1:1" x14ac:dyDescent="0.15">
      <c r="A747" s="54"/>
    </row>
    <row r="748" spans="1:1" x14ac:dyDescent="0.15">
      <c r="A748" s="54"/>
    </row>
    <row r="749" spans="1:1" x14ac:dyDescent="0.15">
      <c r="A749" s="54"/>
    </row>
    <row r="750" spans="1:1" x14ac:dyDescent="0.15">
      <c r="A750" s="54"/>
    </row>
    <row r="751" spans="1:1" x14ac:dyDescent="0.15">
      <c r="A751" s="54"/>
    </row>
    <row r="752" spans="1:1" x14ac:dyDescent="0.15">
      <c r="A752" s="54"/>
    </row>
    <row r="753" spans="1:1" x14ac:dyDescent="0.15">
      <c r="A753" s="54"/>
    </row>
    <row r="754" spans="1:1" x14ac:dyDescent="0.15">
      <c r="A754" s="54"/>
    </row>
    <row r="755" spans="1:1" x14ac:dyDescent="0.15">
      <c r="A755" s="54"/>
    </row>
    <row r="756" spans="1:1" x14ac:dyDescent="0.15">
      <c r="A756" s="54"/>
    </row>
    <row r="757" spans="1:1" x14ac:dyDescent="0.15">
      <c r="A757" s="54"/>
    </row>
    <row r="758" spans="1:1" x14ac:dyDescent="0.15">
      <c r="A758" s="54"/>
    </row>
    <row r="759" spans="1:1" x14ac:dyDescent="0.15">
      <c r="A759" s="54"/>
    </row>
    <row r="760" spans="1:1" x14ac:dyDescent="0.15">
      <c r="A760" s="54"/>
    </row>
    <row r="761" spans="1:1" x14ac:dyDescent="0.15">
      <c r="A761" s="54"/>
    </row>
    <row r="762" spans="1:1" x14ac:dyDescent="0.15">
      <c r="A762" s="54"/>
    </row>
    <row r="763" spans="1:1" x14ac:dyDescent="0.15">
      <c r="A763" s="54"/>
    </row>
    <row r="764" spans="1:1" x14ac:dyDescent="0.15">
      <c r="A764" s="54"/>
    </row>
    <row r="765" spans="1:1" x14ac:dyDescent="0.15">
      <c r="A765" s="54"/>
    </row>
    <row r="766" spans="1:1" x14ac:dyDescent="0.15">
      <c r="A766" s="54"/>
    </row>
    <row r="767" spans="1:1" x14ac:dyDescent="0.15">
      <c r="A767" s="54"/>
    </row>
    <row r="768" spans="1:1" x14ac:dyDescent="0.15">
      <c r="A768" s="54"/>
    </row>
    <row r="769" spans="1:1" x14ac:dyDescent="0.15">
      <c r="A769" s="54"/>
    </row>
    <row r="770" spans="1:1" x14ac:dyDescent="0.15">
      <c r="A770" s="54"/>
    </row>
    <row r="771" spans="1:1" x14ac:dyDescent="0.15">
      <c r="A771" s="54"/>
    </row>
    <row r="772" spans="1:1" x14ac:dyDescent="0.15">
      <c r="A772" s="54"/>
    </row>
    <row r="773" spans="1:1" x14ac:dyDescent="0.15">
      <c r="A773" s="54"/>
    </row>
    <row r="774" spans="1:1" x14ac:dyDescent="0.15">
      <c r="A774" s="54"/>
    </row>
    <row r="775" spans="1:1" x14ac:dyDescent="0.15">
      <c r="A775" s="54"/>
    </row>
    <row r="776" spans="1:1" x14ac:dyDescent="0.15">
      <c r="A776" s="54"/>
    </row>
    <row r="777" spans="1:1" x14ac:dyDescent="0.15">
      <c r="A777" s="54"/>
    </row>
    <row r="778" spans="1:1" x14ac:dyDescent="0.15">
      <c r="A778" s="54"/>
    </row>
    <row r="779" spans="1:1" x14ac:dyDescent="0.15">
      <c r="A779" s="54"/>
    </row>
    <row r="780" spans="1:1" x14ac:dyDescent="0.15">
      <c r="A780" s="54"/>
    </row>
    <row r="781" spans="1:1" x14ac:dyDescent="0.15">
      <c r="A781" s="54"/>
    </row>
    <row r="782" spans="1:1" x14ac:dyDescent="0.15">
      <c r="A782" s="54"/>
    </row>
    <row r="783" spans="1:1" x14ac:dyDescent="0.15">
      <c r="A783" s="54"/>
    </row>
    <row r="784" spans="1:1" x14ac:dyDescent="0.15">
      <c r="A784" s="54"/>
    </row>
    <row r="785" spans="1:1" x14ac:dyDescent="0.15">
      <c r="A785" s="54"/>
    </row>
    <row r="786" spans="1:1" x14ac:dyDescent="0.15">
      <c r="A786" s="54"/>
    </row>
    <row r="787" spans="1:1" x14ac:dyDescent="0.15">
      <c r="A787" s="54"/>
    </row>
    <row r="788" spans="1:1" x14ac:dyDescent="0.15">
      <c r="A788" s="54"/>
    </row>
    <row r="789" spans="1:1" x14ac:dyDescent="0.15">
      <c r="A789" s="54"/>
    </row>
    <row r="790" spans="1:1" x14ac:dyDescent="0.15">
      <c r="A790" s="54"/>
    </row>
    <row r="791" spans="1:1" x14ac:dyDescent="0.15">
      <c r="A791" s="54"/>
    </row>
    <row r="792" spans="1:1" x14ac:dyDescent="0.15">
      <c r="A792" s="54"/>
    </row>
    <row r="793" spans="1:1" x14ac:dyDescent="0.15">
      <c r="A793" s="54"/>
    </row>
    <row r="794" spans="1:1" x14ac:dyDescent="0.15">
      <c r="A794" s="54"/>
    </row>
    <row r="795" spans="1:1" x14ac:dyDescent="0.15">
      <c r="A795" s="54"/>
    </row>
    <row r="796" spans="1:1" x14ac:dyDescent="0.15">
      <c r="A796" s="54"/>
    </row>
    <row r="797" spans="1:1" x14ac:dyDescent="0.15">
      <c r="A797" s="54"/>
    </row>
    <row r="798" spans="1:1" x14ac:dyDescent="0.15">
      <c r="A798" s="54"/>
    </row>
    <row r="799" spans="1:1" x14ac:dyDescent="0.15">
      <c r="A799" s="54"/>
    </row>
    <row r="800" spans="1:1" x14ac:dyDescent="0.15">
      <c r="A800" s="54"/>
    </row>
    <row r="801" spans="1:1" x14ac:dyDescent="0.15">
      <c r="A801" s="54"/>
    </row>
    <row r="802" spans="1:1" x14ac:dyDescent="0.15">
      <c r="A802" s="54"/>
    </row>
    <row r="803" spans="1:1" x14ac:dyDescent="0.15">
      <c r="A803" s="54"/>
    </row>
    <row r="804" spans="1:1" x14ac:dyDescent="0.15">
      <c r="A804" s="54"/>
    </row>
    <row r="805" spans="1:1" x14ac:dyDescent="0.15">
      <c r="A805" s="54"/>
    </row>
    <row r="806" spans="1:1" x14ac:dyDescent="0.15">
      <c r="A806" s="54"/>
    </row>
    <row r="807" spans="1:1" x14ac:dyDescent="0.15">
      <c r="A807" s="54"/>
    </row>
    <row r="808" spans="1:1" x14ac:dyDescent="0.15">
      <c r="A808" s="54"/>
    </row>
    <row r="809" spans="1:1" x14ac:dyDescent="0.15">
      <c r="A809" s="54"/>
    </row>
    <row r="810" spans="1:1" x14ac:dyDescent="0.15">
      <c r="A810" s="54"/>
    </row>
    <row r="811" spans="1:1" x14ac:dyDescent="0.15">
      <c r="A811" s="54"/>
    </row>
    <row r="812" spans="1:1" x14ac:dyDescent="0.15">
      <c r="A812" s="54"/>
    </row>
    <row r="813" spans="1:1" x14ac:dyDescent="0.15">
      <c r="A813" s="54"/>
    </row>
    <row r="814" spans="1:1" x14ac:dyDescent="0.15">
      <c r="A814" s="54"/>
    </row>
    <row r="815" spans="1:1" x14ac:dyDescent="0.15">
      <c r="A815" s="54"/>
    </row>
    <row r="816" spans="1:1" x14ac:dyDescent="0.15">
      <c r="A816" s="54"/>
    </row>
    <row r="817" spans="1:1" x14ac:dyDescent="0.15">
      <c r="A817" s="54"/>
    </row>
    <row r="818" spans="1:1" x14ac:dyDescent="0.15">
      <c r="A818" s="54"/>
    </row>
    <row r="819" spans="1:1" x14ac:dyDescent="0.15">
      <c r="A819" s="54"/>
    </row>
    <row r="820" spans="1:1" x14ac:dyDescent="0.15">
      <c r="A820" s="54"/>
    </row>
    <row r="821" spans="1:1" x14ac:dyDescent="0.15">
      <c r="A821" s="54"/>
    </row>
    <row r="822" spans="1:1" x14ac:dyDescent="0.15">
      <c r="A822" s="54"/>
    </row>
    <row r="823" spans="1:1" x14ac:dyDescent="0.15">
      <c r="A823" s="54"/>
    </row>
    <row r="824" spans="1:1" x14ac:dyDescent="0.15">
      <c r="A824" s="54"/>
    </row>
    <row r="825" spans="1:1" x14ac:dyDescent="0.15">
      <c r="A825" s="54"/>
    </row>
    <row r="826" spans="1:1" x14ac:dyDescent="0.15">
      <c r="A826" s="54"/>
    </row>
    <row r="827" spans="1:1" x14ac:dyDescent="0.15">
      <c r="A827" s="54"/>
    </row>
    <row r="828" spans="1:1" x14ac:dyDescent="0.15">
      <c r="A828" s="54"/>
    </row>
    <row r="829" spans="1:1" x14ac:dyDescent="0.15">
      <c r="A829" s="54"/>
    </row>
    <row r="830" spans="1:1" x14ac:dyDescent="0.15">
      <c r="A830" s="54"/>
    </row>
    <row r="831" spans="1:1" x14ac:dyDescent="0.15">
      <c r="A831" s="54"/>
    </row>
    <row r="832" spans="1:1" x14ac:dyDescent="0.15">
      <c r="A832" s="54"/>
    </row>
    <row r="833" spans="1:1" x14ac:dyDescent="0.15">
      <c r="A833" s="54"/>
    </row>
    <row r="834" spans="1:1" x14ac:dyDescent="0.15">
      <c r="A834" s="54"/>
    </row>
    <row r="835" spans="1:1" x14ac:dyDescent="0.15">
      <c r="A835" s="54"/>
    </row>
    <row r="836" spans="1:1" x14ac:dyDescent="0.15">
      <c r="A836" s="54"/>
    </row>
    <row r="837" spans="1:1" x14ac:dyDescent="0.15">
      <c r="A837" s="54"/>
    </row>
    <row r="838" spans="1:1" x14ac:dyDescent="0.15">
      <c r="A838" s="54"/>
    </row>
    <row r="839" spans="1:1" x14ac:dyDescent="0.15">
      <c r="A839" s="54"/>
    </row>
    <row r="840" spans="1:1" x14ac:dyDescent="0.15">
      <c r="A840" s="54"/>
    </row>
    <row r="841" spans="1:1" x14ac:dyDescent="0.15">
      <c r="A841" s="54"/>
    </row>
    <row r="842" spans="1:1" x14ac:dyDescent="0.15">
      <c r="A842" s="54"/>
    </row>
    <row r="843" spans="1:1" x14ac:dyDescent="0.15">
      <c r="A843" s="54"/>
    </row>
    <row r="844" spans="1:1" x14ac:dyDescent="0.15">
      <c r="A844" s="54"/>
    </row>
    <row r="845" spans="1:1" x14ac:dyDescent="0.15">
      <c r="A845" s="54"/>
    </row>
    <row r="846" spans="1:1" x14ac:dyDescent="0.15">
      <c r="A846" s="54"/>
    </row>
    <row r="847" spans="1:1" x14ac:dyDescent="0.15">
      <c r="A847" s="54"/>
    </row>
    <row r="848" spans="1:1" x14ac:dyDescent="0.15">
      <c r="A848" s="54"/>
    </row>
    <row r="849" spans="1:1" x14ac:dyDescent="0.15">
      <c r="A849" s="54"/>
    </row>
    <row r="850" spans="1:1" x14ac:dyDescent="0.15">
      <c r="A850" s="54"/>
    </row>
    <row r="851" spans="1:1" x14ac:dyDescent="0.15">
      <c r="A851" s="54"/>
    </row>
    <row r="852" spans="1:1" x14ac:dyDescent="0.15">
      <c r="A852" s="54"/>
    </row>
    <row r="853" spans="1:1" x14ac:dyDescent="0.15">
      <c r="A853" s="54"/>
    </row>
    <row r="854" spans="1:1" x14ac:dyDescent="0.15">
      <c r="A854" s="54"/>
    </row>
    <row r="855" spans="1:1" x14ac:dyDescent="0.15">
      <c r="A855" s="54"/>
    </row>
    <row r="856" spans="1:1" x14ac:dyDescent="0.15">
      <c r="A856" s="54"/>
    </row>
    <row r="857" spans="1:1" x14ac:dyDescent="0.15">
      <c r="A857" s="54"/>
    </row>
    <row r="858" spans="1:1" x14ac:dyDescent="0.15">
      <c r="A858" s="54"/>
    </row>
    <row r="859" spans="1:1" x14ac:dyDescent="0.15">
      <c r="A859" s="54"/>
    </row>
    <row r="860" spans="1:1" x14ac:dyDescent="0.15">
      <c r="A860" s="54"/>
    </row>
    <row r="861" spans="1:1" x14ac:dyDescent="0.15">
      <c r="A861" s="54"/>
    </row>
    <row r="862" spans="1:1" x14ac:dyDescent="0.15">
      <c r="A862" s="54"/>
    </row>
    <row r="863" spans="1:1" x14ac:dyDescent="0.15">
      <c r="A863" s="54"/>
    </row>
    <row r="864" spans="1:1" x14ac:dyDescent="0.15">
      <c r="A864" s="54"/>
    </row>
    <row r="865" spans="1:1" x14ac:dyDescent="0.15">
      <c r="A865" s="54"/>
    </row>
    <row r="866" spans="1:1" x14ac:dyDescent="0.15">
      <c r="A866" s="54"/>
    </row>
    <row r="867" spans="1:1" x14ac:dyDescent="0.15">
      <c r="A867" s="54"/>
    </row>
    <row r="868" spans="1:1" x14ac:dyDescent="0.15">
      <c r="A868" s="54"/>
    </row>
    <row r="869" spans="1:1" x14ac:dyDescent="0.15">
      <c r="A869" s="54"/>
    </row>
    <row r="870" spans="1:1" x14ac:dyDescent="0.15">
      <c r="A870" s="54"/>
    </row>
    <row r="871" spans="1:1" x14ac:dyDescent="0.15">
      <c r="A871" s="54"/>
    </row>
    <row r="872" spans="1:1" x14ac:dyDescent="0.15">
      <c r="A872" s="54"/>
    </row>
    <row r="873" spans="1:1" x14ac:dyDescent="0.15">
      <c r="A873" s="54"/>
    </row>
    <row r="874" spans="1:1" x14ac:dyDescent="0.15">
      <c r="A874" s="54"/>
    </row>
    <row r="875" spans="1:1" x14ac:dyDescent="0.15">
      <c r="A875" s="54"/>
    </row>
    <row r="876" spans="1:1" x14ac:dyDescent="0.15">
      <c r="A876" s="54"/>
    </row>
    <row r="877" spans="1:1" x14ac:dyDescent="0.15">
      <c r="A877" s="54"/>
    </row>
    <row r="878" spans="1:1" x14ac:dyDescent="0.15">
      <c r="A878" s="54"/>
    </row>
    <row r="879" spans="1:1" x14ac:dyDescent="0.15">
      <c r="A879" s="54"/>
    </row>
    <row r="880" spans="1:1" x14ac:dyDescent="0.15">
      <c r="A880" s="54"/>
    </row>
    <row r="881" spans="1:1" x14ac:dyDescent="0.15">
      <c r="A881" s="54"/>
    </row>
    <row r="882" spans="1:1" x14ac:dyDescent="0.15">
      <c r="A882" s="54"/>
    </row>
    <row r="883" spans="1:1" x14ac:dyDescent="0.15">
      <c r="A883" s="54"/>
    </row>
    <row r="884" spans="1:1" x14ac:dyDescent="0.15">
      <c r="A884" s="54"/>
    </row>
    <row r="885" spans="1:1" x14ac:dyDescent="0.15">
      <c r="A885" s="54"/>
    </row>
    <row r="886" spans="1:1" x14ac:dyDescent="0.15">
      <c r="A886" s="54"/>
    </row>
    <row r="887" spans="1:1" x14ac:dyDescent="0.15">
      <c r="A887" s="54"/>
    </row>
    <row r="888" spans="1:1" x14ac:dyDescent="0.15">
      <c r="A888" s="54"/>
    </row>
    <row r="889" spans="1:1" x14ac:dyDescent="0.15">
      <c r="A889" s="54"/>
    </row>
    <row r="890" spans="1:1" x14ac:dyDescent="0.15">
      <c r="A890" s="54"/>
    </row>
    <row r="891" spans="1:1" x14ac:dyDescent="0.15">
      <c r="A891" s="54"/>
    </row>
    <row r="892" spans="1:1" x14ac:dyDescent="0.15">
      <c r="A892" s="54"/>
    </row>
    <row r="893" spans="1:1" x14ac:dyDescent="0.15">
      <c r="A893" s="54"/>
    </row>
    <row r="894" spans="1:1" x14ac:dyDescent="0.15">
      <c r="A894" s="54"/>
    </row>
    <row r="895" spans="1:1" x14ac:dyDescent="0.15">
      <c r="A895" s="54"/>
    </row>
    <row r="896" spans="1:1" x14ac:dyDescent="0.15">
      <c r="A896" s="54"/>
    </row>
    <row r="897" spans="1:1" x14ac:dyDescent="0.15">
      <c r="A897" s="54"/>
    </row>
    <row r="898" spans="1:1" x14ac:dyDescent="0.15">
      <c r="A898" s="54"/>
    </row>
    <row r="899" spans="1:1" x14ac:dyDescent="0.15">
      <c r="A899" s="54"/>
    </row>
    <row r="900" spans="1:1" x14ac:dyDescent="0.15">
      <c r="A900" s="54"/>
    </row>
    <row r="901" spans="1:1" x14ac:dyDescent="0.15">
      <c r="A901" s="54"/>
    </row>
    <row r="902" spans="1:1" x14ac:dyDescent="0.15">
      <c r="A902" s="54"/>
    </row>
    <row r="903" spans="1:1" x14ac:dyDescent="0.15">
      <c r="A903" s="54"/>
    </row>
    <row r="904" spans="1:1" x14ac:dyDescent="0.15">
      <c r="A904" s="54"/>
    </row>
    <row r="905" spans="1:1" x14ac:dyDescent="0.15">
      <c r="A905" s="54"/>
    </row>
    <row r="906" spans="1:1" x14ac:dyDescent="0.15">
      <c r="A906" s="54"/>
    </row>
    <row r="907" spans="1:1" x14ac:dyDescent="0.15">
      <c r="A907" s="54"/>
    </row>
    <row r="908" spans="1:1" x14ac:dyDescent="0.15">
      <c r="A908" s="54"/>
    </row>
    <row r="909" spans="1:1" x14ac:dyDescent="0.15">
      <c r="A909" s="54"/>
    </row>
    <row r="910" spans="1:1" x14ac:dyDescent="0.15">
      <c r="A910" s="54"/>
    </row>
    <row r="911" spans="1:1" x14ac:dyDescent="0.15">
      <c r="A911" s="54"/>
    </row>
    <row r="912" spans="1:1" x14ac:dyDescent="0.15">
      <c r="A912" s="54"/>
    </row>
    <row r="913" spans="1:1" x14ac:dyDescent="0.15">
      <c r="A913" s="54"/>
    </row>
    <row r="914" spans="1:1" x14ac:dyDescent="0.15">
      <c r="A914" s="54"/>
    </row>
    <row r="915" spans="1:1" x14ac:dyDescent="0.15">
      <c r="A915" s="54"/>
    </row>
    <row r="916" spans="1:1" x14ac:dyDescent="0.15">
      <c r="A916" s="54"/>
    </row>
    <row r="917" spans="1:1" x14ac:dyDescent="0.15">
      <c r="A917" s="54"/>
    </row>
    <row r="918" spans="1:1" x14ac:dyDescent="0.15">
      <c r="A918" s="54"/>
    </row>
    <row r="919" spans="1:1" x14ac:dyDescent="0.15">
      <c r="A919" s="54"/>
    </row>
    <row r="920" spans="1:1" x14ac:dyDescent="0.15">
      <c r="A920" s="54"/>
    </row>
    <row r="921" spans="1:1" x14ac:dyDescent="0.15">
      <c r="A921" s="54"/>
    </row>
    <row r="922" spans="1:1" x14ac:dyDescent="0.15">
      <c r="A922" s="54"/>
    </row>
    <row r="923" spans="1:1" x14ac:dyDescent="0.15">
      <c r="A923" s="54"/>
    </row>
    <row r="924" spans="1:1" x14ac:dyDescent="0.15">
      <c r="A924" s="54"/>
    </row>
    <row r="925" spans="1:1" x14ac:dyDescent="0.15">
      <c r="A925" s="54"/>
    </row>
    <row r="926" spans="1:1" x14ac:dyDescent="0.15">
      <c r="A926" s="54"/>
    </row>
    <row r="927" spans="1:1" x14ac:dyDescent="0.15">
      <c r="A927" s="54"/>
    </row>
    <row r="928" spans="1:1" x14ac:dyDescent="0.15">
      <c r="A928" s="54"/>
    </row>
    <row r="929" spans="1:1" x14ac:dyDescent="0.15">
      <c r="A929" s="54"/>
    </row>
    <row r="930" spans="1:1" x14ac:dyDescent="0.15">
      <c r="A930" s="54"/>
    </row>
    <row r="931" spans="1:1" x14ac:dyDescent="0.15">
      <c r="A931" s="54"/>
    </row>
    <row r="932" spans="1:1" x14ac:dyDescent="0.15">
      <c r="A932" s="54"/>
    </row>
    <row r="933" spans="1:1" x14ac:dyDescent="0.15">
      <c r="A933" s="54"/>
    </row>
    <row r="934" spans="1:1" x14ac:dyDescent="0.15">
      <c r="A934" s="54"/>
    </row>
    <row r="935" spans="1:1" x14ac:dyDescent="0.15">
      <c r="A935" s="54"/>
    </row>
    <row r="936" spans="1:1" x14ac:dyDescent="0.15">
      <c r="A936" s="54"/>
    </row>
    <row r="937" spans="1:1" x14ac:dyDescent="0.15">
      <c r="A937" s="54"/>
    </row>
    <row r="938" spans="1:1" x14ac:dyDescent="0.15">
      <c r="A938" s="54"/>
    </row>
    <row r="939" spans="1:1" x14ac:dyDescent="0.15">
      <c r="A939" s="54"/>
    </row>
    <row r="940" spans="1:1" x14ac:dyDescent="0.15">
      <c r="A940" s="54"/>
    </row>
    <row r="941" spans="1:1" x14ac:dyDescent="0.15">
      <c r="A941" s="54"/>
    </row>
    <row r="942" spans="1:1" x14ac:dyDescent="0.15">
      <c r="A942" s="54"/>
    </row>
    <row r="943" spans="1:1" x14ac:dyDescent="0.15">
      <c r="A943" s="54"/>
    </row>
    <row r="944" spans="1:1" x14ac:dyDescent="0.15">
      <c r="A944" s="54"/>
    </row>
    <row r="945" spans="1:1" x14ac:dyDescent="0.15">
      <c r="A945" s="54"/>
    </row>
    <row r="946" spans="1:1" x14ac:dyDescent="0.15">
      <c r="A946" s="54"/>
    </row>
    <row r="947" spans="1:1" x14ac:dyDescent="0.15">
      <c r="A947" s="54"/>
    </row>
    <row r="948" spans="1:1" x14ac:dyDescent="0.15">
      <c r="A948" s="54"/>
    </row>
    <row r="949" spans="1:1" x14ac:dyDescent="0.15">
      <c r="A949" s="54"/>
    </row>
    <row r="950" spans="1:1" x14ac:dyDescent="0.15">
      <c r="A950" s="54"/>
    </row>
    <row r="951" spans="1:1" x14ac:dyDescent="0.15">
      <c r="A951" s="54"/>
    </row>
    <row r="952" spans="1:1" x14ac:dyDescent="0.15">
      <c r="A952" s="54"/>
    </row>
    <row r="953" spans="1:1" x14ac:dyDescent="0.15">
      <c r="A953" s="54"/>
    </row>
    <row r="954" spans="1:1" x14ac:dyDescent="0.15">
      <c r="A954" s="54"/>
    </row>
    <row r="955" spans="1:1" x14ac:dyDescent="0.15">
      <c r="A955" s="54"/>
    </row>
    <row r="956" spans="1:1" x14ac:dyDescent="0.15">
      <c r="A956" s="54"/>
    </row>
    <row r="957" spans="1:1" x14ac:dyDescent="0.15">
      <c r="A957" s="54"/>
    </row>
    <row r="958" spans="1:1" x14ac:dyDescent="0.15">
      <c r="A958" s="54"/>
    </row>
    <row r="959" spans="1:1" x14ac:dyDescent="0.15">
      <c r="A959" s="54"/>
    </row>
    <row r="960" spans="1:1" x14ac:dyDescent="0.15">
      <c r="A960" s="54"/>
    </row>
    <row r="961" spans="1:1" x14ac:dyDescent="0.15">
      <c r="A961" s="54"/>
    </row>
    <row r="962" spans="1:1" x14ac:dyDescent="0.15">
      <c r="A962" s="54"/>
    </row>
    <row r="963" spans="1:1" x14ac:dyDescent="0.15">
      <c r="A963" s="54"/>
    </row>
    <row r="964" spans="1:1" x14ac:dyDescent="0.15">
      <c r="A964" s="54"/>
    </row>
    <row r="965" spans="1:1" x14ac:dyDescent="0.15">
      <c r="A965" s="54"/>
    </row>
    <row r="966" spans="1:1" x14ac:dyDescent="0.15">
      <c r="A966" s="54"/>
    </row>
    <row r="967" spans="1:1" x14ac:dyDescent="0.15">
      <c r="A967" s="54"/>
    </row>
    <row r="968" spans="1:1" x14ac:dyDescent="0.15">
      <c r="A968" s="54"/>
    </row>
    <row r="969" spans="1:1" x14ac:dyDescent="0.15">
      <c r="A969" s="54"/>
    </row>
    <row r="970" spans="1:1" x14ac:dyDescent="0.15">
      <c r="A970" s="54"/>
    </row>
    <row r="971" spans="1:1" x14ac:dyDescent="0.15">
      <c r="A971" s="54"/>
    </row>
    <row r="972" spans="1:1" x14ac:dyDescent="0.15">
      <c r="A972" s="54"/>
    </row>
    <row r="973" spans="1:1" x14ac:dyDescent="0.15">
      <c r="A973" s="54"/>
    </row>
    <row r="974" spans="1:1" x14ac:dyDescent="0.15">
      <c r="A974" s="54"/>
    </row>
    <row r="975" spans="1:1" x14ac:dyDescent="0.15">
      <c r="A975" s="54"/>
    </row>
    <row r="976" spans="1:1" x14ac:dyDescent="0.15">
      <c r="A976" s="54"/>
    </row>
    <row r="977" spans="1:1" x14ac:dyDescent="0.15">
      <c r="A977" s="54"/>
    </row>
    <row r="978" spans="1:1" x14ac:dyDescent="0.15">
      <c r="A978" s="54"/>
    </row>
    <row r="979" spans="1:1" x14ac:dyDescent="0.15">
      <c r="A979" s="54"/>
    </row>
    <row r="980" spans="1:1" x14ac:dyDescent="0.15">
      <c r="A980" s="54"/>
    </row>
    <row r="981" spans="1:1" x14ac:dyDescent="0.15">
      <c r="A981" s="54"/>
    </row>
    <row r="982" spans="1:1" x14ac:dyDescent="0.15">
      <c r="A982" s="54"/>
    </row>
    <row r="983" spans="1:1" x14ac:dyDescent="0.15">
      <c r="A983" s="54"/>
    </row>
    <row r="984" spans="1:1" x14ac:dyDescent="0.15">
      <c r="A984" s="54"/>
    </row>
    <row r="985" spans="1:1" x14ac:dyDescent="0.15">
      <c r="A985" s="54"/>
    </row>
    <row r="986" spans="1:1" x14ac:dyDescent="0.15">
      <c r="A986" s="54"/>
    </row>
    <row r="987" spans="1:1" x14ac:dyDescent="0.15">
      <c r="A987" s="54"/>
    </row>
    <row r="988" spans="1:1" x14ac:dyDescent="0.15">
      <c r="A988" s="54"/>
    </row>
    <row r="989" spans="1:1" x14ac:dyDescent="0.15">
      <c r="A989" s="54"/>
    </row>
    <row r="990" spans="1:1" x14ac:dyDescent="0.15">
      <c r="A990" s="54"/>
    </row>
    <row r="991" spans="1:1" x14ac:dyDescent="0.15">
      <c r="A991" s="54"/>
    </row>
    <row r="992" spans="1:1" x14ac:dyDescent="0.15">
      <c r="A992" s="54"/>
    </row>
    <row r="993" spans="1:1" x14ac:dyDescent="0.15">
      <c r="A993" s="54"/>
    </row>
    <row r="994" spans="1:1" x14ac:dyDescent="0.15">
      <c r="A994" s="54"/>
    </row>
    <row r="995" spans="1:1" x14ac:dyDescent="0.15">
      <c r="A995" s="54"/>
    </row>
    <row r="996" spans="1:1" x14ac:dyDescent="0.15">
      <c r="A996" s="54"/>
    </row>
    <row r="997" spans="1:1" x14ac:dyDescent="0.15">
      <c r="A997" s="54"/>
    </row>
    <row r="998" spans="1:1" x14ac:dyDescent="0.15">
      <c r="A998" s="54"/>
    </row>
    <row r="999" spans="1:1" x14ac:dyDescent="0.15">
      <c r="A999" s="54"/>
    </row>
    <row r="1000" spans="1:1" x14ac:dyDescent="0.15">
      <c r="A1000" s="54"/>
    </row>
    <row r="1001" spans="1:1" x14ac:dyDescent="0.15">
      <c r="A1001" s="54"/>
    </row>
    <row r="1002" spans="1:1" x14ac:dyDescent="0.15">
      <c r="A1002" s="54"/>
    </row>
    <row r="1003" spans="1:1" x14ac:dyDescent="0.15">
      <c r="A1003" s="54"/>
    </row>
    <row r="1004" spans="1:1" x14ac:dyDescent="0.15">
      <c r="A1004" s="54"/>
    </row>
    <row r="1005" spans="1:1" x14ac:dyDescent="0.15">
      <c r="A1005" s="54"/>
    </row>
    <row r="1006" spans="1:1" x14ac:dyDescent="0.15">
      <c r="A1006" s="54"/>
    </row>
    <row r="1007" spans="1:1" x14ac:dyDescent="0.15">
      <c r="A1007" s="54"/>
    </row>
    <row r="1008" spans="1:1" x14ac:dyDescent="0.15">
      <c r="A1008" s="54"/>
    </row>
    <row r="1009" spans="1:1" x14ac:dyDescent="0.15">
      <c r="A1009" s="54"/>
    </row>
    <row r="1010" spans="1:1" x14ac:dyDescent="0.15">
      <c r="A1010" s="54"/>
    </row>
    <row r="1011" spans="1:1" x14ac:dyDescent="0.15">
      <c r="A1011" s="54"/>
    </row>
    <row r="1012" spans="1:1" x14ac:dyDescent="0.15">
      <c r="A1012" s="54"/>
    </row>
    <row r="1013" spans="1:1" x14ac:dyDescent="0.15">
      <c r="A1013" s="54"/>
    </row>
    <row r="1014" spans="1:1" x14ac:dyDescent="0.15">
      <c r="A1014" s="54"/>
    </row>
    <row r="1015" spans="1:1" x14ac:dyDescent="0.15">
      <c r="A1015" s="54"/>
    </row>
    <row r="1016" spans="1:1" x14ac:dyDescent="0.15">
      <c r="A1016" s="54"/>
    </row>
    <row r="1017" spans="1:1" x14ac:dyDescent="0.15">
      <c r="A1017" s="54"/>
    </row>
    <row r="1018" spans="1:1" x14ac:dyDescent="0.15">
      <c r="A1018" s="54"/>
    </row>
    <row r="1019" spans="1:1" x14ac:dyDescent="0.15">
      <c r="A1019" s="54"/>
    </row>
    <row r="1020" spans="1:1" x14ac:dyDescent="0.15">
      <c r="A1020" s="54"/>
    </row>
    <row r="1021" spans="1:1" x14ac:dyDescent="0.15">
      <c r="A1021" s="54"/>
    </row>
    <row r="1022" spans="1:1" x14ac:dyDescent="0.15">
      <c r="A1022" s="54"/>
    </row>
    <row r="1023" spans="1:1" x14ac:dyDescent="0.15">
      <c r="A1023" s="54"/>
    </row>
    <row r="1024" spans="1:1" x14ac:dyDescent="0.15">
      <c r="A1024" s="54"/>
    </row>
    <row r="1025" spans="1:1" x14ac:dyDescent="0.15">
      <c r="A1025" s="54"/>
    </row>
    <row r="1026" spans="1:1" x14ac:dyDescent="0.15">
      <c r="A1026" s="54"/>
    </row>
    <row r="1027" spans="1:1" x14ac:dyDescent="0.15">
      <c r="A1027" s="54"/>
    </row>
    <row r="1028" spans="1:1" x14ac:dyDescent="0.15">
      <c r="A1028" s="54"/>
    </row>
    <row r="1029" spans="1:1" x14ac:dyDescent="0.15">
      <c r="A1029" s="54"/>
    </row>
    <row r="1030" spans="1:1" x14ac:dyDescent="0.15">
      <c r="A1030" s="54"/>
    </row>
    <row r="1031" spans="1:1" x14ac:dyDescent="0.15">
      <c r="A1031" s="54"/>
    </row>
    <row r="1032" spans="1:1" x14ac:dyDescent="0.15">
      <c r="A1032" s="54"/>
    </row>
    <row r="1033" spans="1:1" x14ac:dyDescent="0.15">
      <c r="A1033" s="54"/>
    </row>
    <row r="1034" spans="1:1" x14ac:dyDescent="0.15">
      <c r="A1034" s="54"/>
    </row>
    <row r="1035" spans="1:1" x14ac:dyDescent="0.15">
      <c r="A1035" s="54"/>
    </row>
    <row r="1036" spans="1:1" x14ac:dyDescent="0.15">
      <c r="A1036" s="54"/>
    </row>
    <row r="1037" spans="1:1" x14ac:dyDescent="0.15">
      <c r="A1037" s="54"/>
    </row>
    <row r="1038" spans="1:1" x14ac:dyDescent="0.15">
      <c r="A1038" s="54"/>
    </row>
    <row r="1039" spans="1:1" x14ac:dyDescent="0.15">
      <c r="A1039" s="54"/>
    </row>
    <row r="1040" spans="1:1" x14ac:dyDescent="0.15">
      <c r="A1040" s="54"/>
    </row>
    <row r="1041" spans="1:1" x14ac:dyDescent="0.15">
      <c r="A1041" s="54"/>
    </row>
    <row r="1042" spans="1:1" x14ac:dyDescent="0.15">
      <c r="A1042" s="54"/>
    </row>
    <row r="1043" spans="1:1" x14ac:dyDescent="0.15">
      <c r="A1043" s="54"/>
    </row>
    <row r="1044" spans="1:1" x14ac:dyDescent="0.15">
      <c r="A1044" s="54"/>
    </row>
    <row r="1045" spans="1:1" x14ac:dyDescent="0.15">
      <c r="A1045" s="54"/>
    </row>
    <row r="1046" spans="1:1" x14ac:dyDescent="0.15">
      <c r="A1046" s="54"/>
    </row>
    <row r="1047" spans="1:1" x14ac:dyDescent="0.15">
      <c r="A1047" s="54"/>
    </row>
    <row r="1048" spans="1:1" x14ac:dyDescent="0.15">
      <c r="A1048" s="54"/>
    </row>
    <row r="1049" spans="1:1" x14ac:dyDescent="0.15">
      <c r="A1049" s="54"/>
    </row>
    <row r="1050" spans="1:1" x14ac:dyDescent="0.15">
      <c r="A1050" s="54"/>
    </row>
    <row r="1051" spans="1:1" x14ac:dyDescent="0.15">
      <c r="A1051" s="54"/>
    </row>
    <row r="1052" spans="1:1" x14ac:dyDescent="0.15">
      <c r="A1052" s="54"/>
    </row>
    <row r="1053" spans="1:1" x14ac:dyDescent="0.15">
      <c r="A1053" s="54"/>
    </row>
    <row r="1054" spans="1:1" x14ac:dyDescent="0.15">
      <c r="A1054" s="54"/>
    </row>
    <row r="1055" spans="1:1" x14ac:dyDescent="0.15">
      <c r="A1055" s="54"/>
    </row>
    <row r="1056" spans="1:1" x14ac:dyDescent="0.15">
      <c r="A1056" s="54"/>
    </row>
    <row r="1057" spans="1:1" x14ac:dyDescent="0.15">
      <c r="A1057" s="54"/>
    </row>
    <row r="1058" spans="1:1" x14ac:dyDescent="0.15">
      <c r="A1058" s="54"/>
    </row>
    <row r="1059" spans="1:1" x14ac:dyDescent="0.15">
      <c r="A1059" s="54"/>
    </row>
    <row r="1060" spans="1:1" x14ac:dyDescent="0.15">
      <c r="A1060" s="54"/>
    </row>
    <row r="1061" spans="1:1" x14ac:dyDescent="0.15">
      <c r="A1061" s="54"/>
    </row>
    <row r="1062" spans="1:1" x14ac:dyDescent="0.15">
      <c r="A1062" s="54"/>
    </row>
    <row r="1063" spans="1:1" x14ac:dyDescent="0.15">
      <c r="A1063" s="54"/>
    </row>
    <row r="1064" spans="1:1" x14ac:dyDescent="0.15">
      <c r="A1064" s="54"/>
    </row>
    <row r="1065" spans="1:1" x14ac:dyDescent="0.15">
      <c r="A1065" s="54"/>
    </row>
    <row r="1066" spans="1:1" x14ac:dyDescent="0.15">
      <c r="A1066" s="54"/>
    </row>
    <row r="1067" spans="1:1" x14ac:dyDescent="0.15">
      <c r="A1067" s="54"/>
    </row>
    <row r="1068" spans="1:1" x14ac:dyDescent="0.15">
      <c r="A1068" s="54"/>
    </row>
    <row r="1069" spans="1:1" x14ac:dyDescent="0.15">
      <c r="A1069" s="54"/>
    </row>
    <row r="1070" spans="1:1" x14ac:dyDescent="0.15">
      <c r="A1070" s="54"/>
    </row>
    <row r="1071" spans="1:1" x14ac:dyDescent="0.15">
      <c r="A1071" s="54"/>
    </row>
    <row r="1072" spans="1:1" x14ac:dyDescent="0.15">
      <c r="A1072" s="54"/>
    </row>
    <row r="1073" spans="1:1" x14ac:dyDescent="0.15">
      <c r="A1073" s="54"/>
    </row>
    <row r="1074" spans="1:1" x14ac:dyDescent="0.15">
      <c r="A1074" s="54"/>
    </row>
    <row r="1075" spans="1:1" x14ac:dyDescent="0.15">
      <c r="A1075" s="54"/>
    </row>
    <row r="1076" spans="1:1" x14ac:dyDescent="0.15">
      <c r="A1076" s="54"/>
    </row>
    <row r="1077" spans="1:1" x14ac:dyDescent="0.15">
      <c r="A1077" s="54"/>
    </row>
    <row r="1078" spans="1:1" x14ac:dyDescent="0.15">
      <c r="A1078" s="54"/>
    </row>
    <row r="1079" spans="1:1" x14ac:dyDescent="0.15">
      <c r="A1079" s="54"/>
    </row>
    <row r="1080" spans="1:1" x14ac:dyDescent="0.15">
      <c r="A1080" s="54"/>
    </row>
    <row r="1081" spans="1:1" x14ac:dyDescent="0.15">
      <c r="A1081" s="54"/>
    </row>
    <row r="1082" spans="1:1" x14ac:dyDescent="0.15">
      <c r="A1082" s="54"/>
    </row>
    <row r="1083" spans="1:1" x14ac:dyDescent="0.15">
      <c r="A1083" s="54"/>
    </row>
    <row r="1084" spans="1:1" x14ac:dyDescent="0.15">
      <c r="A1084" s="54"/>
    </row>
    <row r="1085" spans="1:1" x14ac:dyDescent="0.15">
      <c r="A1085" s="54"/>
    </row>
    <row r="1086" spans="1:1" x14ac:dyDescent="0.15">
      <c r="A1086" s="54"/>
    </row>
    <row r="1087" spans="1:1" x14ac:dyDescent="0.15">
      <c r="A1087" s="54"/>
    </row>
    <row r="1088" spans="1:1" x14ac:dyDescent="0.15">
      <c r="A1088" s="54"/>
    </row>
    <row r="1089" spans="1:1" x14ac:dyDescent="0.15">
      <c r="A1089" s="54"/>
    </row>
    <row r="1090" spans="1:1" x14ac:dyDescent="0.15">
      <c r="A1090" s="54"/>
    </row>
    <row r="1091" spans="1:1" x14ac:dyDescent="0.15">
      <c r="A1091" s="54"/>
    </row>
    <row r="1092" spans="1:1" x14ac:dyDescent="0.15">
      <c r="A1092" s="54"/>
    </row>
    <row r="1093" spans="1:1" x14ac:dyDescent="0.15">
      <c r="A1093" s="54"/>
    </row>
    <row r="1094" spans="1:1" x14ac:dyDescent="0.15">
      <c r="A1094" s="54"/>
    </row>
    <row r="1095" spans="1:1" x14ac:dyDescent="0.15">
      <c r="A1095" s="54"/>
    </row>
    <row r="1096" spans="1:1" x14ac:dyDescent="0.15">
      <c r="A1096" s="54"/>
    </row>
    <row r="1097" spans="1:1" x14ac:dyDescent="0.15">
      <c r="A1097" s="54"/>
    </row>
    <row r="1098" spans="1:1" x14ac:dyDescent="0.15">
      <c r="A1098" s="54"/>
    </row>
    <row r="1099" spans="1:1" x14ac:dyDescent="0.15">
      <c r="A1099" s="54"/>
    </row>
    <row r="1100" spans="1:1" x14ac:dyDescent="0.15">
      <c r="A1100" s="54"/>
    </row>
    <row r="1101" spans="1:1" x14ac:dyDescent="0.15">
      <c r="A1101" s="54"/>
    </row>
    <row r="1102" spans="1:1" x14ac:dyDescent="0.15">
      <c r="A1102" s="54"/>
    </row>
    <row r="1103" spans="1:1" x14ac:dyDescent="0.15">
      <c r="A1103" s="54"/>
    </row>
    <row r="1104" spans="1:1" x14ac:dyDescent="0.15">
      <c r="A1104" s="54"/>
    </row>
    <row r="1105" spans="1:1" x14ac:dyDescent="0.15">
      <c r="A1105" s="54"/>
    </row>
    <row r="1106" spans="1:1" x14ac:dyDescent="0.15">
      <c r="A1106" s="54"/>
    </row>
    <row r="1107" spans="1:1" x14ac:dyDescent="0.15">
      <c r="A1107" s="54"/>
    </row>
    <row r="1108" spans="1:1" x14ac:dyDescent="0.15">
      <c r="A1108" s="54"/>
    </row>
    <row r="1109" spans="1:1" x14ac:dyDescent="0.15">
      <c r="A1109" s="54"/>
    </row>
    <row r="1110" spans="1:1" x14ac:dyDescent="0.15">
      <c r="A1110" s="54"/>
    </row>
    <row r="1111" spans="1:1" x14ac:dyDescent="0.15">
      <c r="A1111" s="54"/>
    </row>
    <row r="1112" spans="1:1" x14ac:dyDescent="0.15">
      <c r="A1112" s="54"/>
    </row>
    <row r="1113" spans="1:1" x14ac:dyDescent="0.15">
      <c r="A1113" s="54"/>
    </row>
    <row r="1114" spans="1:1" x14ac:dyDescent="0.15">
      <c r="A1114" s="54"/>
    </row>
    <row r="1115" spans="1:1" x14ac:dyDescent="0.15">
      <c r="A1115" s="54"/>
    </row>
    <row r="1116" spans="1:1" x14ac:dyDescent="0.15">
      <c r="A1116" s="54"/>
    </row>
    <row r="1117" spans="1:1" x14ac:dyDescent="0.15">
      <c r="A1117" s="54"/>
    </row>
    <row r="1118" spans="1:1" x14ac:dyDescent="0.15">
      <c r="A1118" s="54"/>
    </row>
    <row r="1119" spans="1:1" x14ac:dyDescent="0.15">
      <c r="A1119" s="54"/>
    </row>
    <row r="1120" spans="1:1" x14ac:dyDescent="0.15">
      <c r="A1120" s="54"/>
    </row>
    <row r="1121" spans="1:1" x14ac:dyDescent="0.15">
      <c r="A1121" s="54"/>
    </row>
    <row r="1122" spans="1:1" x14ac:dyDescent="0.15">
      <c r="A1122" s="54"/>
    </row>
    <row r="1123" spans="1:1" x14ac:dyDescent="0.15">
      <c r="A1123" s="54"/>
    </row>
    <row r="1124" spans="1:1" x14ac:dyDescent="0.15">
      <c r="A1124" s="54"/>
    </row>
    <row r="1125" spans="1:1" x14ac:dyDescent="0.15">
      <c r="A1125" s="54"/>
    </row>
    <row r="1126" spans="1:1" x14ac:dyDescent="0.15">
      <c r="A1126" s="54"/>
    </row>
    <row r="1127" spans="1:1" x14ac:dyDescent="0.15">
      <c r="A1127" s="54"/>
    </row>
    <row r="1128" spans="1:1" x14ac:dyDescent="0.15">
      <c r="A1128" s="54"/>
    </row>
    <row r="1129" spans="1:1" x14ac:dyDescent="0.15">
      <c r="A1129" s="54"/>
    </row>
    <row r="1130" spans="1:1" x14ac:dyDescent="0.15">
      <c r="A1130" s="54"/>
    </row>
    <row r="1131" spans="1:1" x14ac:dyDescent="0.15">
      <c r="A1131" s="54"/>
    </row>
    <row r="1132" spans="1:1" x14ac:dyDescent="0.15">
      <c r="A1132" s="54"/>
    </row>
    <row r="1133" spans="1:1" x14ac:dyDescent="0.15">
      <c r="A1133" s="54"/>
    </row>
    <row r="1134" spans="1:1" x14ac:dyDescent="0.15">
      <c r="A1134" s="54"/>
    </row>
    <row r="1135" spans="1:1" x14ac:dyDescent="0.15">
      <c r="A1135" s="54"/>
    </row>
    <row r="1136" spans="1:1" x14ac:dyDescent="0.15">
      <c r="A1136" s="54"/>
    </row>
    <row r="1137" spans="1:1" x14ac:dyDescent="0.15">
      <c r="A1137" s="54"/>
    </row>
    <row r="1138" spans="1:1" x14ac:dyDescent="0.15">
      <c r="A1138" s="54"/>
    </row>
    <row r="1139" spans="1:1" x14ac:dyDescent="0.15">
      <c r="A1139" s="54"/>
    </row>
    <row r="1140" spans="1:1" x14ac:dyDescent="0.15">
      <c r="A1140" s="54"/>
    </row>
    <row r="1141" spans="1:1" x14ac:dyDescent="0.15">
      <c r="A1141" s="54"/>
    </row>
    <row r="1142" spans="1:1" x14ac:dyDescent="0.15">
      <c r="A1142" s="54"/>
    </row>
    <row r="1143" spans="1:1" x14ac:dyDescent="0.15">
      <c r="A1143" s="54"/>
    </row>
    <row r="1144" spans="1:1" x14ac:dyDescent="0.15">
      <c r="A1144" s="54"/>
    </row>
    <row r="1145" spans="1:1" x14ac:dyDescent="0.15">
      <c r="A1145" s="54"/>
    </row>
    <row r="1146" spans="1:1" x14ac:dyDescent="0.15">
      <c r="A1146" s="54"/>
    </row>
    <row r="1147" spans="1:1" x14ac:dyDescent="0.15">
      <c r="A1147" s="54"/>
    </row>
    <row r="1148" spans="1:1" x14ac:dyDescent="0.15">
      <c r="A1148" s="54"/>
    </row>
    <row r="1149" spans="1:1" x14ac:dyDescent="0.15">
      <c r="A1149" s="54"/>
    </row>
    <row r="1150" spans="1:1" x14ac:dyDescent="0.15">
      <c r="A1150" s="54"/>
    </row>
    <row r="1151" spans="1:1" x14ac:dyDescent="0.15">
      <c r="A1151" s="54"/>
    </row>
    <row r="1152" spans="1:1" x14ac:dyDescent="0.15">
      <c r="A1152" s="54"/>
    </row>
    <row r="1153" spans="1:1" x14ac:dyDescent="0.15">
      <c r="A1153" s="54"/>
    </row>
    <row r="1154" spans="1:1" x14ac:dyDescent="0.15">
      <c r="A1154" s="54"/>
    </row>
    <row r="1155" spans="1:1" x14ac:dyDescent="0.15">
      <c r="A1155" s="54"/>
    </row>
    <row r="1156" spans="1:1" x14ac:dyDescent="0.15">
      <c r="A1156" s="54"/>
    </row>
    <row r="1157" spans="1:1" x14ac:dyDescent="0.15">
      <c r="A1157" s="54"/>
    </row>
    <row r="1158" spans="1:1" x14ac:dyDescent="0.15">
      <c r="A1158" s="54"/>
    </row>
    <row r="1159" spans="1:1" x14ac:dyDescent="0.15">
      <c r="A1159" s="54"/>
    </row>
    <row r="1160" spans="1:1" x14ac:dyDescent="0.15">
      <c r="A1160" s="54"/>
    </row>
    <row r="1161" spans="1:1" x14ac:dyDescent="0.15">
      <c r="A1161" s="54"/>
    </row>
    <row r="1162" spans="1:1" x14ac:dyDescent="0.15">
      <c r="A1162" s="54"/>
    </row>
    <row r="1163" spans="1:1" x14ac:dyDescent="0.15">
      <c r="A1163" s="54"/>
    </row>
    <row r="1164" spans="1:1" x14ac:dyDescent="0.15">
      <c r="A1164" s="54"/>
    </row>
    <row r="1165" spans="1:1" x14ac:dyDescent="0.15">
      <c r="A1165" s="54"/>
    </row>
    <row r="1166" spans="1:1" x14ac:dyDescent="0.15">
      <c r="A1166" s="54"/>
    </row>
    <row r="1167" spans="1:1" x14ac:dyDescent="0.15">
      <c r="A1167" s="54"/>
    </row>
    <row r="1168" spans="1:1" x14ac:dyDescent="0.15">
      <c r="A1168" s="54"/>
    </row>
    <row r="1169" spans="1:1" x14ac:dyDescent="0.15">
      <c r="A1169" s="54"/>
    </row>
    <row r="1170" spans="1:1" x14ac:dyDescent="0.15">
      <c r="A1170" s="54"/>
    </row>
    <row r="1171" spans="1:1" x14ac:dyDescent="0.15">
      <c r="A1171" s="54"/>
    </row>
    <row r="1172" spans="1:1" x14ac:dyDescent="0.15">
      <c r="A1172" s="54"/>
    </row>
    <row r="1173" spans="1:1" x14ac:dyDescent="0.15">
      <c r="A1173" s="54"/>
    </row>
    <row r="1174" spans="1:1" x14ac:dyDescent="0.15">
      <c r="A1174" s="54"/>
    </row>
    <row r="1175" spans="1:1" x14ac:dyDescent="0.15">
      <c r="A1175" s="54"/>
    </row>
    <row r="1176" spans="1:1" x14ac:dyDescent="0.15">
      <c r="A1176" s="54"/>
    </row>
    <row r="1177" spans="1:1" x14ac:dyDescent="0.15">
      <c r="A1177" s="54"/>
    </row>
    <row r="1178" spans="1:1" x14ac:dyDescent="0.15">
      <c r="A1178" s="54"/>
    </row>
    <row r="1179" spans="1:1" x14ac:dyDescent="0.15">
      <c r="A1179" s="54"/>
    </row>
    <row r="1180" spans="1:1" x14ac:dyDescent="0.15">
      <c r="A1180" s="54"/>
    </row>
    <row r="1181" spans="1:1" x14ac:dyDescent="0.15">
      <c r="A1181" s="54"/>
    </row>
    <row r="1182" spans="1:1" x14ac:dyDescent="0.15">
      <c r="A1182" s="54"/>
    </row>
    <row r="1183" spans="1:1" x14ac:dyDescent="0.15">
      <c r="A1183" s="54"/>
    </row>
    <row r="1184" spans="1:1" x14ac:dyDescent="0.15">
      <c r="A1184" s="54"/>
    </row>
    <row r="1185" spans="1:1" x14ac:dyDescent="0.15">
      <c r="A1185" s="54"/>
    </row>
    <row r="1186" spans="1:1" x14ac:dyDescent="0.15">
      <c r="A1186" s="54"/>
    </row>
    <row r="1187" spans="1:1" x14ac:dyDescent="0.15">
      <c r="A1187" s="54"/>
    </row>
    <row r="1188" spans="1:1" x14ac:dyDescent="0.15">
      <c r="A1188" s="54"/>
    </row>
    <row r="1189" spans="1:1" x14ac:dyDescent="0.15">
      <c r="A1189" s="54"/>
    </row>
    <row r="1190" spans="1:1" x14ac:dyDescent="0.15">
      <c r="A1190" s="54"/>
    </row>
    <row r="1191" spans="1:1" x14ac:dyDescent="0.15">
      <c r="A1191" s="54"/>
    </row>
    <row r="1192" spans="1:1" x14ac:dyDescent="0.15">
      <c r="A1192" s="54"/>
    </row>
    <row r="1193" spans="1:1" x14ac:dyDescent="0.15">
      <c r="A1193" s="54"/>
    </row>
    <row r="1194" spans="1:1" x14ac:dyDescent="0.15">
      <c r="A1194" s="54"/>
    </row>
    <row r="1195" spans="1:1" x14ac:dyDescent="0.15">
      <c r="A1195" s="54"/>
    </row>
    <row r="1196" spans="1:1" x14ac:dyDescent="0.15">
      <c r="A1196" s="54"/>
    </row>
    <row r="1197" spans="1:1" x14ac:dyDescent="0.15">
      <c r="A1197" s="54"/>
    </row>
    <row r="1198" spans="1:1" x14ac:dyDescent="0.15">
      <c r="A1198" s="54"/>
    </row>
    <row r="1199" spans="1:1" x14ac:dyDescent="0.15">
      <c r="A1199" s="54"/>
    </row>
    <row r="1200" spans="1:1" x14ac:dyDescent="0.15">
      <c r="A1200" s="54"/>
    </row>
    <row r="1201" spans="1:1" x14ac:dyDescent="0.15">
      <c r="A1201" s="54"/>
    </row>
    <row r="1202" spans="1:1" x14ac:dyDescent="0.15">
      <c r="A1202" s="54"/>
    </row>
    <row r="1203" spans="1:1" x14ac:dyDescent="0.15">
      <c r="A1203" s="54"/>
    </row>
    <row r="1204" spans="1:1" x14ac:dyDescent="0.15">
      <c r="A1204" s="54"/>
    </row>
    <row r="1205" spans="1:1" x14ac:dyDescent="0.15">
      <c r="A1205" s="54"/>
    </row>
    <row r="1206" spans="1:1" x14ac:dyDescent="0.15">
      <c r="A1206" s="54"/>
    </row>
    <row r="1207" spans="1:1" x14ac:dyDescent="0.15">
      <c r="A1207" s="54"/>
    </row>
    <row r="1208" spans="1:1" x14ac:dyDescent="0.15">
      <c r="A1208" s="54"/>
    </row>
    <row r="1209" spans="1:1" x14ac:dyDescent="0.15">
      <c r="A1209" s="54"/>
    </row>
    <row r="1210" spans="1:1" x14ac:dyDescent="0.15">
      <c r="A1210" s="54"/>
    </row>
    <row r="1211" spans="1:1" x14ac:dyDescent="0.15">
      <c r="A1211" s="54"/>
    </row>
    <row r="1212" spans="1:1" x14ac:dyDescent="0.15">
      <c r="A1212" s="54"/>
    </row>
    <row r="1213" spans="1:1" x14ac:dyDescent="0.15">
      <c r="A1213" s="54"/>
    </row>
    <row r="1214" spans="1:1" x14ac:dyDescent="0.15">
      <c r="A1214" s="54"/>
    </row>
    <row r="1215" spans="1:1" x14ac:dyDescent="0.15">
      <c r="A1215" s="54"/>
    </row>
    <row r="1216" spans="1:1" x14ac:dyDescent="0.15">
      <c r="A1216" s="54"/>
    </row>
    <row r="1217" spans="1:1" x14ac:dyDescent="0.15">
      <c r="A1217" s="54"/>
    </row>
    <row r="1218" spans="1:1" x14ac:dyDescent="0.15">
      <c r="A1218" s="54"/>
    </row>
    <row r="1219" spans="1:1" x14ac:dyDescent="0.15">
      <c r="A1219" s="54"/>
    </row>
    <row r="1220" spans="1:1" x14ac:dyDescent="0.15">
      <c r="A1220" s="54"/>
    </row>
    <row r="1221" spans="1:1" x14ac:dyDescent="0.15">
      <c r="A1221" s="54"/>
    </row>
    <row r="1222" spans="1:1" x14ac:dyDescent="0.15">
      <c r="A1222" s="54"/>
    </row>
    <row r="1223" spans="1:1" x14ac:dyDescent="0.15">
      <c r="A1223" s="54"/>
    </row>
    <row r="1224" spans="1:1" x14ac:dyDescent="0.15">
      <c r="A1224" s="54"/>
    </row>
    <row r="1225" spans="1:1" x14ac:dyDescent="0.15">
      <c r="A1225" s="54"/>
    </row>
    <row r="1226" spans="1:1" x14ac:dyDescent="0.15">
      <c r="A1226" s="54"/>
    </row>
    <row r="1227" spans="1:1" x14ac:dyDescent="0.15">
      <c r="A1227" s="54"/>
    </row>
    <row r="1228" spans="1:1" x14ac:dyDescent="0.15">
      <c r="A1228" s="54"/>
    </row>
    <row r="1229" spans="1:1" x14ac:dyDescent="0.15">
      <c r="A1229" s="54"/>
    </row>
    <row r="1230" spans="1:1" x14ac:dyDescent="0.15">
      <c r="A1230" s="54"/>
    </row>
    <row r="1231" spans="1:1" x14ac:dyDescent="0.15">
      <c r="A1231" s="54"/>
    </row>
    <row r="1232" spans="1:1" x14ac:dyDescent="0.15">
      <c r="A1232" s="54"/>
    </row>
    <row r="1233" spans="1:1" x14ac:dyDescent="0.15">
      <c r="A1233" s="54"/>
    </row>
    <row r="1234" spans="1:1" x14ac:dyDescent="0.15">
      <c r="A1234" s="54"/>
    </row>
    <row r="1235" spans="1:1" x14ac:dyDescent="0.15">
      <c r="A1235" s="54"/>
    </row>
    <row r="1236" spans="1:1" x14ac:dyDescent="0.15">
      <c r="A1236" s="54"/>
    </row>
    <row r="1237" spans="1:1" x14ac:dyDescent="0.15">
      <c r="A1237" s="54"/>
    </row>
    <row r="1238" spans="1:1" x14ac:dyDescent="0.15">
      <c r="A1238" s="54"/>
    </row>
    <row r="1239" spans="1:1" x14ac:dyDescent="0.15">
      <c r="A1239" s="54"/>
    </row>
    <row r="1240" spans="1:1" x14ac:dyDescent="0.15">
      <c r="A1240" s="54"/>
    </row>
    <row r="1241" spans="1:1" x14ac:dyDescent="0.15">
      <c r="A1241" s="54"/>
    </row>
    <row r="1242" spans="1:1" x14ac:dyDescent="0.15">
      <c r="A1242" s="54"/>
    </row>
    <row r="1243" spans="1:1" x14ac:dyDescent="0.15">
      <c r="A1243" s="54"/>
    </row>
    <row r="1244" spans="1:1" x14ac:dyDescent="0.15">
      <c r="A1244" s="54"/>
    </row>
    <row r="1245" spans="1:1" x14ac:dyDescent="0.15">
      <c r="A1245" s="54"/>
    </row>
    <row r="1246" spans="1:1" x14ac:dyDescent="0.15">
      <c r="A1246" s="54"/>
    </row>
    <row r="1247" spans="1:1" x14ac:dyDescent="0.15">
      <c r="A1247" s="54"/>
    </row>
    <row r="1248" spans="1:1" x14ac:dyDescent="0.15">
      <c r="A1248" s="54"/>
    </row>
    <row r="1249" spans="1:1" x14ac:dyDescent="0.15">
      <c r="A1249" s="54"/>
    </row>
    <row r="1250" spans="1:1" x14ac:dyDescent="0.15">
      <c r="A1250" s="54"/>
    </row>
    <row r="1251" spans="1:1" x14ac:dyDescent="0.15">
      <c r="A1251" s="54"/>
    </row>
    <row r="1252" spans="1:1" x14ac:dyDescent="0.15">
      <c r="A1252" s="54"/>
    </row>
    <row r="1253" spans="1:1" x14ac:dyDescent="0.15">
      <c r="A1253" s="54"/>
    </row>
    <row r="1254" spans="1:1" x14ac:dyDescent="0.15">
      <c r="A1254" s="54"/>
    </row>
    <row r="1255" spans="1:1" x14ac:dyDescent="0.15">
      <c r="A1255" s="54"/>
    </row>
    <row r="1256" spans="1:1" x14ac:dyDescent="0.15">
      <c r="A1256" s="54"/>
    </row>
    <row r="1257" spans="1:1" x14ac:dyDescent="0.15">
      <c r="A1257" s="54"/>
    </row>
    <row r="1258" spans="1:1" x14ac:dyDescent="0.15">
      <c r="A1258" s="54"/>
    </row>
    <row r="1259" spans="1:1" x14ac:dyDescent="0.15">
      <c r="A1259" s="54"/>
    </row>
    <row r="1260" spans="1:1" x14ac:dyDescent="0.15">
      <c r="A1260" s="54"/>
    </row>
    <row r="1261" spans="1:1" x14ac:dyDescent="0.15">
      <c r="A1261" s="54"/>
    </row>
    <row r="1262" spans="1:1" x14ac:dyDescent="0.15">
      <c r="A1262" s="54"/>
    </row>
    <row r="1263" spans="1:1" x14ac:dyDescent="0.15">
      <c r="A1263" s="54"/>
    </row>
    <row r="1264" spans="1:1" x14ac:dyDescent="0.15">
      <c r="A1264" s="54"/>
    </row>
    <row r="1265" spans="1:1" x14ac:dyDescent="0.15">
      <c r="A1265" s="54"/>
    </row>
    <row r="1266" spans="1:1" x14ac:dyDescent="0.15">
      <c r="A1266" s="54"/>
    </row>
    <row r="1267" spans="1:1" x14ac:dyDescent="0.15">
      <c r="A1267" s="54"/>
    </row>
    <row r="1268" spans="1:1" x14ac:dyDescent="0.15">
      <c r="A1268" s="54"/>
    </row>
    <row r="1269" spans="1:1" x14ac:dyDescent="0.15">
      <c r="A1269" s="54"/>
    </row>
    <row r="1270" spans="1:1" x14ac:dyDescent="0.15">
      <c r="A1270" s="54"/>
    </row>
    <row r="1271" spans="1:1" x14ac:dyDescent="0.15">
      <c r="A1271" s="54"/>
    </row>
    <row r="1272" spans="1:1" x14ac:dyDescent="0.15">
      <c r="A1272" s="54"/>
    </row>
    <row r="1273" spans="1:1" x14ac:dyDescent="0.15">
      <c r="A1273" s="54"/>
    </row>
    <row r="1274" spans="1:1" x14ac:dyDescent="0.15">
      <c r="A1274" s="54"/>
    </row>
    <row r="1275" spans="1:1" x14ac:dyDescent="0.15">
      <c r="A1275" s="54"/>
    </row>
    <row r="1276" spans="1:1" x14ac:dyDescent="0.15">
      <c r="A1276" s="54"/>
    </row>
    <row r="1277" spans="1:1" x14ac:dyDescent="0.15">
      <c r="A1277" s="54"/>
    </row>
    <row r="1278" spans="1:1" x14ac:dyDescent="0.15">
      <c r="A1278" s="54"/>
    </row>
    <row r="1279" spans="1:1" x14ac:dyDescent="0.15">
      <c r="A1279" s="54"/>
    </row>
    <row r="1280" spans="1:1" x14ac:dyDescent="0.15">
      <c r="A1280" s="54"/>
    </row>
    <row r="1281" spans="1:1" x14ac:dyDescent="0.15">
      <c r="A1281" s="54"/>
    </row>
    <row r="1282" spans="1:1" x14ac:dyDescent="0.15">
      <c r="A1282" s="54"/>
    </row>
    <row r="1283" spans="1:1" x14ac:dyDescent="0.15">
      <c r="A1283" s="54"/>
    </row>
    <row r="1284" spans="1:1" x14ac:dyDescent="0.15">
      <c r="A1284" s="54"/>
    </row>
    <row r="1285" spans="1:1" x14ac:dyDescent="0.15">
      <c r="A1285" s="54"/>
    </row>
    <row r="1286" spans="1:1" x14ac:dyDescent="0.15">
      <c r="A1286" s="54"/>
    </row>
    <row r="1287" spans="1:1" x14ac:dyDescent="0.15">
      <c r="A1287" s="54"/>
    </row>
    <row r="1288" spans="1:1" x14ac:dyDescent="0.15">
      <c r="A1288" s="54"/>
    </row>
    <row r="1289" spans="1:1" x14ac:dyDescent="0.15">
      <c r="A1289" s="54"/>
    </row>
    <row r="1290" spans="1:1" x14ac:dyDescent="0.15">
      <c r="A1290" s="54"/>
    </row>
    <row r="1291" spans="1:1" x14ac:dyDescent="0.15">
      <c r="A1291" s="54"/>
    </row>
    <row r="1292" spans="1:1" x14ac:dyDescent="0.15">
      <c r="A1292" s="54"/>
    </row>
    <row r="1293" spans="1:1" x14ac:dyDescent="0.15">
      <c r="A1293" s="54"/>
    </row>
    <row r="1294" spans="1:1" x14ac:dyDescent="0.15">
      <c r="A1294" s="54"/>
    </row>
    <row r="1295" spans="1:1" x14ac:dyDescent="0.15">
      <c r="A1295" s="54"/>
    </row>
    <row r="1296" spans="1:1" x14ac:dyDescent="0.15">
      <c r="A1296" s="54"/>
    </row>
    <row r="1297" spans="1:1" x14ac:dyDescent="0.15">
      <c r="A1297" s="54"/>
    </row>
    <row r="1298" spans="1:1" x14ac:dyDescent="0.15">
      <c r="A1298" s="54"/>
    </row>
    <row r="1299" spans="1:1" x14ac:dyDescent="0.15">
      <c r="A1299" s="54"/>
    </row>
    <row r="1300" spans="1:1" x14ac:dyDescent="0.15">
      <c r="A1300" s="54"/>
    </row>
    <row r="1301" spans="1:1" x14ac:dyDescent="0.15">
      <c r="A1301" s="54"/>
    </row>
    <row r="1302" spans="1:1" x14ac:dyDescent="0.15">
      <c r="A1302" s="54"/>
    </row>
    <row r="1303" spans="1:1" x14ac:dyDescent="0.15">
      <c r="A1303" s="54"/>
    </row>
    <row r="1304" spans="1:1" x14ac:dyDescent="0.15">
      <c r="A1304" s="54"/>
    </row>
    <row r="1305" spans="1:1" x14ac:dyDescent="0.15">
      <c r="A1305" s="54"/>
    </row>
    <row r="1306" spans="1:1" x14ac:dyDescent="0.15">
      <c r="A1306" s="54"/>
    </row>
    <row r="1307" spans="1:1" x14ac:dyDescent="0.15">
      <c r="A1307" s="54"/>
    </row>
    <row r="1308" spans="1:1" x14ac:dyDescent="0.15">
      <c r="A1308" s="54"/>
    </row>
    <row r="1309" spans="1:1" x14ac:dyDescent="0.15">
      <c r="A1309" s="54"/>
    </row>
    <row r="1310" spans="1:1" x14ac:dyDescent="0.15">
      <c r="A1310" s="54"/>
    </row>
    <row r="1311" spans="1:1" x14ac:dyDescent="0.15">
      <c r="A1311" s="54"/>
    </row>
    <row r="1312" spans="1:1" x14ac:dyDescent="0.15">
      <c r="A1312" s="54"/>
    </row>
    <row r="1313" spans="1:1" x14ac:dyDescent="0.15">
      <c r="A1313" s="54"/>
    </row>
    <row r="1314" spans="1:1" x14ac:dyDescent="0.15">
      <c r="A1314" s="54"/>
    </row>
    <row r="1315" spans="1:1" x14ac:dyDescent="0.15">
      <c r="A1315" s="54"/>
    </row>
    <row r="1316" spans="1:1" x14ac:dyDescent="0.15">
      <c r="A1316" s="54"/>
    </row>
    <row r="1317" spans="1:1" x14ac:dyDescent="0.15">
      <c r="A1317" s="54"/>
    </row>
    <row r="1318" spans="1:1" x14ac:dyDescent="0.15">
      <c r="A1318" s="54"/>
    </row>
    <row r="1319" spans="1:1" x14ac:dyDescent="0.15">
      <c r="A1319" s="54"/>
    </row>
    <row r="1320" spans="1:1" x14ac:dyDescent="0.15">
      <c r="A1320" s="54"/>
    </row>
    <row r="1321" spans="1:1" x14ac:dyDescent="0.15">
      <c r="A1321" s="54"/>
    </row>
    <row r="1322" spans="1:1" x14ac:dyDescent="0.15">
      <c r="A1322" s="54"/>
    </row>
    <row r="1323" spans="1:1" x14ac:dyDescent="0.15">
      <c r="A1323" s="54"/>
    </row>
    <row r="1324" spans="1:1" x14ac:dyDescent="0.15">
      <c r="A1324" s="54"/>
    </row>
    <row r="1325" spans="1:1" x14ac:dyDescent="0.15">
      <c r="A1325" s="54"/>
    </row>
    <row r="1326" spans="1:1" x14ac:dyDescent="0.15">
      <c r="A1326" s="54"/>
    </row>
    <row r="1327" spans="1:1" x14ac:dyDescent="0.15">
      <c r="A1327" s="54"/>
    </row>
    <row r="1328" spans="1:1" x14ac:dyDescent="0.15">
      <c r="A1328" s="54"/>
    </row>
    <row r="1329" spans="1:1" x14ac:dyDescent="0.15">
      <c r="A1329" s="54"/>
    </row>
    <row r="1330" spans="1:1" x14ac:dyDescent="0.15">
      <c r="A1330" s="54"/>
    </row>
    <row r="1331" spans="1:1" x14ac:dyDescent="0.15">
      <c r="A1331" s="54"/>
    </row>
    <row r="1332" spans="1:1" x14ac:dyDescent="0.15">
      <c r="A1332" s="54"/>
    </row>
    <row r="1333" spans="1:1" x14ac:dyDescent="0.15">
      <c r="A1333" s="54"/>
    </row>
    <row r="1334" spans="1:1" x14ac:dyDescent="0.15">
      <c r="A1334" s="54"/>
    </row>
    <row r="1335" spans="1:1" x14ac:dyDescent="0.15">
      <c r="A1335" s="54"/>
    </row>
    <row r="1336" spans="1:1" x14ac:dyDescent="0.15">
      <c r="A1336" s="54"/>
    </row>
    <row r="1337" spans="1:1" x14ac:dyDescent="0.15">
      <c r="A1337" s="54"/>
    </row>
    <row r="1338" spans="1:1" x14ac:dyDescent="0.15">
      <c r="A1338" s="54"/>
    </row>
    <row r="1339" spans="1:1" x14ac:dyDescent="0.15">
      <c r="A1339" s="54"/>
    </row>
    <row r="1340" spans="1:1" x14ac:dyDescent="0.15">
      <c r="A1340" s="54"/>
    </row>
    <row r="1341" spans="1:1" x14ac:dyDescent="0.15">
      <c r="A1341" s="54"/>
    </row>
  </sheetData>
  <mergeCells count="54">
    <mergeCell ref="H28:H29"/>
    <mergeCell ref="H30:H31"/>
    <mergeCell ref="H32:H33"/>
    <mergeCell ref="H34:H35"/>
    <mergeCell ref="A38:A39"/>
    <mergeCell ref="B34:B35"/>
    <mergeCell ref="A40:A41"/>
    <mergeCell ref="B77:C77"/>
    <mergeCell ref="A1:H1"/>
    <mergeCell ref="A8:A9"/>
    <mergeCell ref="A12:I12"/>
    <mergeCell ref="A17:I17"/>
    <mergeCell ref="A28:A29"/>
    <mergeCell ref="A30:A31"/>
    <mergeCell ref="A32:A33"/>
    <mergeCell ref="B28:B29"/>
    <mergeCell ref="B55:B56"/>
    <mergeCell ref="H55:H56"/>
    <mergeCell ref="A59:A60"/>
    <mergeCell ref="B59:B60"/>
    <mergeCell ref="A51:A52"/>
    <mergeCell ref="A49:A50"/>
    <mergeCell ref="A47:A48"/>
    <mergeCell ref="A46:I46"/>
    <mergeCell ref="B51:B52"/>
    <mergeCell ref="E77:G77"/>
    <mergeCell ref="A61:A62"/>
    <mergeCell ref="B61:B62"/>
    <mergeCell ref="A63:A64"/>
    <mergeCell ref="B63:B64"/>
    <mergeCell ref="A65:A66"/>
    <mergeCell ref="B65:B66"/>
    <mergeCell ref="A67:A68"/>
    <mergeCell ref="B67:B68"/>
    <mergeCell ref="A55:A56"/>
    <mergeCell ref="A53:A54"/>
    <mergeCell ref="B53:B54"/>
    <mergeCell ref="H67:H68"/>
    <mergeCell ref="A58:I58"/>
    <mergeCell ref="B2:G2"/>
    <mergeCell ref="B8:C9"/>
    <mergeCell ref="B27:C27"/>
    <mergeCell ref="B47:B48"/>
    <mergeCell ref="B49:B50"/>
    <mergeCell ref="B30:B31"/>
    <mergeCell ref="B32:B33"/>
    <mergeCell ref="B42:C42"/>
    <mergeCell ref="A44:I44"/>
    <mergeCell ref="A34:A35"/>
    <mergeCell ref="B36:B37"/>
    <mergeCell ref="H36:H37"/>
    <mergeCell ref="B38:B39"/>
    <mergeCell ref="B40:B41"/>
    <mergeCell ref="A36:A37"/>
  </mergeCells>
  <dataValidations count="12">
    <dataValidation type="custom" operator="equal" allowBlank="1" showErrorMessage="1" errorTitle="cannot request PBOs, see **" error="in line with WHO policy, if there is a gap in pyrethroid-only nets, PBO nets can NOT be requested. The gap in pyrethroid-only nets must be filled first." sqref="F65" xr:uid="{9C1C2034-9EFD-45CF-811B-7C601BD1C330}">
      <formula1>H54&lt;=0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D65 D67 D55" xr:uid="{80228A16-DDDE-4168-AA9B-818410D09798}">
      <formula1>H44&lt;=0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E65 E55:G55 E67:G67" xr:uid="{692BF1E0-49DF-4220-99A0-4D4D529D55DE}">
      <formula1>H44&lt;=0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G65" xr:uid="{4CE7852A-6528-4F99-B7F4-0B5C4CC9F1C1}">
      <formula1>H54&lt;=0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F69 F57" xr:uid="{188D57D4-D154-4872-B066-F58AE905FD32}">
      <formula1>H44&lt;=0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D69 D57" xr:uid="{1875081D-A684-47D6-B609-6F8936A3FE2A}">
      <formula1>H44&lt;=0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E69 E57" xr:uid="{0B569FD7-F85C-46F6-8E0F-91CD54EE7691}">
      <formula1>H44&lt;=0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G69 G57" xr:uid="{C34E92FC-5EA8-4A5C-954B-A56B6BD2E886}">
      <formula1>H44&lt;=0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F53" xr:uid="{2527E4C8-B855-4F0E-9A86-55D986C5392B}">
      <formula1>H41&lt;=0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D53" xr:uid="{B74288B4-7ACE-4BF3-9CB9-692A41E4F35E}">
      <formula1>H41&lt;=0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E53" xr:uid="{115084EE-EA5F-4C4B-AFD3-77BC12355BED}">
      <formula1>H41&lt;=0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G53" xr:uid="{6BBC90CB-744E-4C83-B723-3E60668463E9}">
      <formula1>H41&lt;=0</formula1>
    </dataValidation>
  </dataValidations>
  <hyperlinks>
    <hyperlink ref="E88" r:id="rId1" xr:uid="{A5F531C2-F7AD-4A31-B874-4E03F016D6D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3"/>
  <sheetViews>
    <sheetView topLeftCell="A32" zoomScale="110" zoomScaleNormal="110" workbookViewId="0">
      <selection activeCell="B13" sqref="B13:B28"/>
    </sheetView>
  </sheetViews>
  <sheetFormatPr baseColWidth="10" defaultColWidth="8.6640625" defaultRowHeight="15" x14ac:dyDescent="0.2"/>
  <cols>
    <col min="2" max="2" width="51.5" customWidth="1"/>
    <col min="3" max="4" width="12.33203125" customWidth="1"/>
    <col min="5" max="5" width="13.6640625" customWidth="1"/>
    <col min="6" max="6" width="11.6640625" customWidth="1"/>
    <col min="7" max="7" width="14.5" customWidth="1"/>
    <col min="8" max="8" width="13.6640625" customWidth="1"/>
    <col min="9" max="9" width="52.6640625" customWidth="1"/>
    <col min="10" max="10" width="17.33203125" customWidth="1"/>
    <col min="11" max="11" width="19.6640625" customWidth="1"/>
    <col min="12" max="12" width="17.6640625" customWidth="1"/>
  </cols>
  <sheetData>
    <row r="1" spans="1:41" ht="20.25" customHeight="1" x14ac:dyDescent="0.2">
      <c r="A1" s="640" t="s">
        <v>1537</v>
      </c>
      <c r="B1" s="640"/>
      <c r="C1" s="640"/>
      <c r="D1" s="640"/>
      <c r="E1" s="640"/>
      <c r="F1" s="640"/>
      <c r="G1" s="640"/>
      <c r="H1" s="640"/>
      <c r="I1" s="640"/>
    </row>
    <row r="2" spans="1:41" ht="16" thickBot="1" x14ac:dyDescent="0.25">
      <c r="A2" s="3"/>
      <c r="B2" s="3"/>
      <c r="C2" s="3"/>
      <c r="D2" s="3"/>
      <c r="E2" s="3"/>
      <c r="F2" s="3"/>
      <c r="G2" s="3"/>
      <c r="H2" s="3"/>
      <c r="I2" s="4"/>
    </row>
    <row r="3" spans="1:41" s="1" customFormat="1" ht="16" thickTop="1" x14ac:dyDescent="0.2">
      <c r="A3" s="210"/>
      <c r="B3" s="162" t="s">
        <v>912</v>
      </c>
      <c r="C3" s="211"/>
      <c r="D3" s="163">
        <v>2023</v>
      </c>
      <c r="E3" s="163">
        <v>2024</v>
      </c>
      <c r="F3" s="163">
        <v>2025</v>
      </c>
      <c r="G3" s="164">
        <v>2026</v>
      </c>
      <c r="J3"/>
      <c r="K3"/>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5" customHeight="1" x14ac:dyDescent="0.2">
      <c r="A4" s="210"/>
      <c r="B4" s="904" t="s">
        <v>1574</v>
      </c>
      <c r="C4" s="209"/>
      <c r="D4" s="209">
        <v>5000000</v>
      </c>
      <c r="E4" s="209">
        <f>+(D4*I5)+D4</f>
        <v>5125000</v>
      </c>
      <c r="F4" s="209">
        <f>+(E4*I5)+E4</f>
        <v>5253125</v>
      </c>
      <c r="G4" s="166">
        <f>+(F4*I5)+F4</f>
        <v>5384453.125</v>
      </c>
      <c r="I4" s="90" t="s">
        <v>913</v>
      </c>
      <c r="J4"/>
      <c r="K4"/>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6" thickBot="1" x14ac:dyDescent="0.25">
      <c r="A5" s="210"/>
      <c r="B5" s="904" t="s">
        <v>1575</v>
      </c>
      <c r="C5" s="168"/>
      <c r="D5" s="168">
        <v>2000000</v>
      </c>
      <c r="E5" s="168">
        <f>+(D5*I5)+D5</f>
        <v>2050000</v>
      </c>
      <c r="F5" s="168">
        <f>+(E5*I5)+E5</f>
        <v>2101250</v>
      </c>
      <c r="G5" s="169">
        <f>+(F5*I5)+F5</f>
        <v>2153781.25</v>
      </c>
      <c r="I5" s="91">
        <v>2.5000000000000001E-2</v>
      </c>
      <c r="J5"/>
      <c r="K5"/>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s="1" customFormat="1" ht="16" thickTop="1" x14ac:dyDescent="0.2">
      <c r="B6" s="8"/>
      <c r="C6" s="8"/>
      <c r="D6" s="8"/>
      <c r="E6" s="8"/>
      <c r="F6" s="8"/>
      <c r="G6" s="8"/>
      <c r="H6" s="8"/>
      <c r="J6"/>
      <c r="K6"/>
      <c r="L6"/>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ht="31" x14ac:dyDescent="0.2">
      <c r="A7" s="199"/>
      <c r="B7" s="200"/>
      <c r="C7" s="201"/>
      <c r="D7" s="201">
        <v>2023</v>
      </c>
      <c r="E7" s="201">
        <v>2024</v>
      </c>
      <c r="F7" s="201">
        <v>2025</v>
      </c>
      <c r="G7" s="201">
        <v>2026</v>
      </c>
      <c r="H7" s="658" t="s">
        <v>914</v>
      </c>
      <c r="I7" s="659"/>
      <c r="J7" s="202" t="s">
        <v>915</v>
      </c>
      <c r="K7" s="268"/>
    </row>
    <row r="8" spans="1:41" x14ac:dyDescent="0.2">
      <c r="A8" s="203">
        <v>1</v>
      </c>
      <c r="B8" s="313" t="s">
        <v>236</v>
      </c>
      <c r="C8" s="314" t="s">
        <v>916</v>
      </c>
      <c r="D8" s="204">
        <f>+D4+D5</f>
        <v>7000000</v>
      </c>
      <c r="E8" s="204">
        <f t="shared" ref="E8:G8" si="0">+E4+E5</f>
        <v>7175000</v>
      </c>
      <c r="F8" s="204">
        <f t="shared" si="0"/>
        <v>7354375</v>
      </c>
      <c r="G8" s="204">
        <f t="shared" si="0"/>
        <v>7538234.375</v>
      </c>
      <c r="H8" s="662" t="s">
        <v>372</v>
      </c>
      <c r="I8" s="662"/>
      <c r="J8" s="315"/>
      <c r="K8" s="268"/>
    </row>
    <row r="9" spans="1:41" ht="15" customHeight="1" x14ac:dyDescent="0.2">
      <c r="A9" s="205">
        <v>2</v>
      </c>
      <c r="B9" s="313" t="s">
        <v>1535</v>
      </c>
      <c r="C9" s="314" t="s">
        <v>917</v>
      </c>
      <c r="D9" s="206">
        <v>1400000</v>
      </c>
      <c r="E9" s="206">
        <v>1435000</v>
      </c>
      <c r="F9" s="206">
        <v>1470875</v>
      </c>
      <c r="G9" s="206">
        <v>1507646.875</v>
      </c>
      <c r="H9" s="662" t="s">
        <v>239</v>
      </c>
      <c r="I9" s="662"/>
      <c r="J9" s="316" t="s">
        <v>918</v>
      </c>
      <c r="K9" s="268"/>
    </row>
    <row r="10" spans="1:41" ht="27.75" customHeight="1" x14ac:dyDescent="0.2">
      <c r="A10" s="207">
        <v>2.1</v>
      </c>
      <c r="B10" s="313" t="s">
        <v>238</v>
      </c>
      <c r="C10" s="314" t="s">
        <v>919</v>
      </c>
      <c r="D10" s="208">
        <v>280000</v>
      </c>
      <c r="E10" s="208">
        <v>287000</v>
      </c>
      <c r="F10" s="208">
        <v>294175</v>
      </c>
      <c r="G10" s="208">
        <v>301529</v>
      </c>
      <c r="H10" s="662" t="s">
        <v>1534</v>
      </c>
      <c r="I10" s="662"/>
      <c r="J10" s="316" t="s">
        <v>920</v>
      </c>
      <c r="K10" s="268"/>
    </row>
    <row r="11" spans="1:41" ht="27.75" customHeight="1" x14ac:dyDescent="0.2">
      <c r="A11" s="207">
        <v>2.2000000000000002</v>
      </c>
      <c r="B11" s="313" t="s">
        <v>510</v>
      </c>
      <c r="C11" s="314" t="s">
        <v>921</v>
      </c>
      <c r="D11" s="317">
        <v>1</v>
      </c>
      <c r="E11" s="317">
        <v>1</v>
      </c>
      <c r="F11" s="317">
        <v>1</v>
      </c>
      <c r="G11" s="317">
        <v>1</v>
      </c>
      <c r="H11" s="662" t="s">
        <v>509</v>
      </c>
      <c r="I11" s="662"/>
      <c r="J11" s="316"/>
      <c r="K11" s="268"/>
    </row>
    <row r="12" spans="1:41" ht="27.75" customHeight="1" x14ac:dyDescent="0.2">
      <c r="A12" s="207">
        <v>2.2000000000000002</v>
      </c>
      <c r="B12" s="313" t="s">
        <v>240</v>
      </c>
      <c r="C12" s="314" t="s">
        <v>922</v>
      </c>
      <c r="D12" s="208">
        <f>+D10*D11</f>
        <v>280000</v>
      </c>
      <c r="E12" s="208">
        <f t="shared" ref="E12:G12" si="1">+E10*E11</f>
        <v>287000</v>
      </c>
      <c r="F12" s="208">
        <f t="shared" si="1"/>
        <v>294175</v>
      </c>
      <c r="G12" s="208">
        <f t="shared" si="1"/>
        <v>301529</v>
      </c>
      <c r="H12" s="662" t="s">
        <v>244</v>
      </c>
      <c r="I12" s="662"/>
      <c r="J12" s="316" t="s">
        <v>181</v>
      </c>
      <c r="K12" s="268"/>
    </row>
    <row r="13" spans="1:41" ht="27.75" customHeight="1" x14ac:dyDescent="0.2">
      <c r="A13" s="687">
        <v>3.1</v>
      </c>
      <c r="B13" s="907" t="s">
        <v>241</v>
      </c>
      <c r="C13" s="214" t="s">
        <v>923</v>
      </c>
      <c r="D13" s="212">
        <f>+D12*0.3</f>
        <v>84000</v>
      </c>
      <c r="E13" s="212">
        <f t="shared" ref="E13:G13" si="2">+E12*0.3</f>
        <v>86100</v>
      </c>
      <c r="F13" s="212">
        <f t="shared" si="2"/>
        <v>88252.5</v>
      </c>
      <c r="G13" s="212">
        <f t="shared" si="2"/>
        <v>90458.7</v>
      </c>
      <c r="H13" s="663" t="s">
        <v>373</v>
      </c>
      <c r="I13" s="664"/>
      <c r="J13" s="213" t="s">
        <v>924</v>
      </c>
      <c r="K13" s="268"/>
    </row>
    <row r="14" spans="1:41" ht="27.75" customHeight="1" x14ac:dyDescent="0.2">
      <c r="A14" s="688"/>
      <c r="B14" s="908"/>
      <c r="C14" s="214" t="s">
        <v>925</v>
      </c>
      <c r="D14" s="227">
        <f>+D13/D10</f>
        <v>0.3</v>
      </c>
      <c r="E14" s="227">
        <f t="shared" ref="E14:G14" si="3">+E13/E10</f>
        <v>0.3</v>
      </c>
      <c r="F14" s="227">
        <f t="shared" si="3"/>
        <v>0.3</v>
      </c>
      <c r="G14" s="227">
        <f t="shared" si="3"/>
        <v>0.3</v>
      </c>
      <c r="H14" s="665"/>
      <c r="I14" s="666"/>
      <c r="J14" s="213" t="s">
        <v>926</v>
      </c>
      <c r="K14" s="268"/>
    </row>
    <row r="15" spans="1:41" ht="27.75" customHeight="1" x14ac:dyDescent="0.2">
      <c r="A15" s="687">
        <v>3.2</v>
      </c>
      <c r="B15" s="907" t="s">
        <v>242</v>
      </c>
      <c r="C15" s="214" t="s">
        <v>927</v>
      </c>
      <c r="D15" s="212">
        <v>10000</v>
      </c>
      <c r="E15" s="212">
        <v>12000</v>
      </c>
      <c r="F15" s="212">
        <v>12000</v>
      </c>
      <c r="G15" s="212">
        <v>5000</v>
      </c>
      <c r="H15" s="663" t="s">
        <v>374</v>
      </c>
      <c r="I15" s="664"/>
      <c r="J15" s="213" t="s">
        <v>928</v>
      </c>
      <c r="K15" s="268"/>
    </row>
    <row r="16" spans="1:41" ht="27.75" customHeight="1" x14ac:dyDescent="0.2">
      <c r="A16" s="688"/>
      <c r="B16" s="908"/>
      <c r="C16" s="214" t="s">
        <v>929</v>
      </c>
      <c r="D16" s="227">
        <f>+D15/D12</f>
        <v>3.5714285714285712E-2</v>
      </c>
      <c r="E16" s="227">
        <f t="shared" ref="E16:G16" si="4">+E15/E12</f>
        <v>4.1811846689895474E-2</v>
      </c>
      <c r="F16" s="227">
        <f t="shared" si="4"/>
        <v>4.0792045551117533E-2</v>
      </c>
      <c r="G16" s="227">
        <f t="shared" si="4"/>
        <v>1.6582152960411767E-2</v>
      </c>
      <c r="H16" s="665"/>
      <c r="I16" s="666"/>
      <c r="J16" s="213" t="s">
        <v>930</v>
      </c>
      <c r="K16" s="268"/>
    </row>
    <row r="17" spans="1:11" ht="27.75" customHeight="1" x14ac:dyDescent="0.2">
      <c r="A17" s="687">
        <v>3.3</v>
      </c>
      <c r="B17" s="907" t="s">
        <v>243</v>
      </c>
      <c r="C17" s="214" t="s">
        <v>931</v>
      </c>
      <c r="D17" s="212">
        <f>+D13+D15</f>
        <v>94000</v>
      </c>
      <c r="E17" s="212">
        <f t="shared" ref="E17:G17" si="5">+E13+E15</f>
        <v>98100</v>
      </c>
      <c r="F17" s="212">
        <f t="shared" si="5"/>
        <v>100252.5</v>
      </c>
      <c r="G17" s="212">
        <f t="shared" si="5"/>
        <v>95458.7</v>
      </c>
      <c r="H17" s="663" t="s">
        <v>375</v>
      </c>
      <c r="I17" s="664"/>
      <c r="J17" s="213" t="s">
        <v>932</v>
      </c>
      <c r="K17" s="268"/>
    </row>
    <row r="18" spans="1:11" ht="27.75" customHeight="1" x14ac:dyDescent="0.2">
      <c r="A18" s="688"/>
      <c r="B18" s="908"/>
      <c r="C18" s="214" t="s">
        <v>933</v>
      </c>
      <c r="D18" s="227">
        <f>+D17/D12</f>
        <v>0.33571428571428569</v>
      </c>
      <c r="E18" s="227">
        <f t="shared" ref="E18:G18" si="6">+E17/E12</f>
        <v>0.34181184668989545</v>
      </c>
      <c r="F18" s="227">
        <f t="shared" si="6"/>
        <v>0.34079204555111753</v>
      </c>
      <c r="G18" s="227">
        <f t="shared" si="6"/>
        <v>0.31658215296041176</v>
      </c>
      <c r="H18" s="665"/>
      <c r="I18" s="666"/>
      <c r="J18" s="213" t="s">
        <v>245</v>
      </c>
      <c r="K18" s="268"/>
    </row>
    <row r="19" spans="1:11" ht="27.75" customHeight="1" x14ac:dyDescent="0.2">
      <c r="A19" s="689">
        <v>4.0999999999999996</v>
      </c>
      <c r="B19" s="677" t="s">
        <v>246</v>
      </c>
      <c r="C19" s="219" t="s">
        <v>934</v>
      </c>
      <c r="D19" s="139">
        <f>+D12-D17</f>
        <v>186000</v>
      </c>
      <c r="E19" s="139">
        <f t="shared" ref="E19:G19" si="7">+E12-E17</f>
        <v>188900</v>
      </c>
      <c r="F19" s="139">
        <f t="shared" si="7"/>
        <v>193922.5</v>
      </c>
      <c r="G19" s="139">
        <f t="shared" si="7"/>
        <v>206070.3</v>
      </c>
      <c r="H19" s="667"/>
      <c r="I19" s="668"/>
      <c r="J19" s="140" t="s">
        <v>935</v>
      </c>
      <c r="K19" s="268"/>
    </row>
    <row r="20" spans="1:11" ht="27.75" customHeight="1" x14ac:dyDescent="0.2">
      <c r="A20" s="690"/>
      <c r="B20" s="678"/>
      <c r="C20" s="219" t="s">
        <v>936</v>
      </c>
      <c r="D20" s="228">
        <f>+D19/D10</f>
        <v>0.66428571428571426</v>
      </c>
      <c r="E20" s="228">
        <f t="shared" ref="E20:G20" si="8">+E19/E10</f>
        <v>0.6581881533101045</v>
      </c>
      <c r="F20" s="228">
        <f t="shared" si="8"/>
        <v>0.65920795444888247</v>
      </c>
      <c r="G20" s="228">
        <f t="shared" si="8"/>
        <v>0.68341784703958819</v>
      </c>
      <c r="H20" s="669"/>
      <c r="I20" s="670"/>
      <c r="J20" s="140" t="s">
        <v>937</v>
      </c>
      <c r="K20" s="268"/>
    </row>
    <row r="21" spans="1:11" ht="27.75" customHeight="1" x14ac:dyDescent="0.2">
      <c r="A21" s="689">
        <v>4.2</v>
      </c>
      <c r="B21" s="677" t="s">
        <v>247</v>
      </c>
      <c r="C21" s="219" t="s">
        <v>938</v>
      </c>
      <c r="D21" s="139">
        <v>186000</v>
      </c>
      <c r="E21" s="139">
        <v>188900</v>
      </c>
      <c r="F21" s="139">
        <v>193922.5</v>
      </c>
      <c r="G21" s="139">
        <v>0</v>
      </c>
      <c r="H21" s="667"/>
      <c r="I21" s="668"/>
      <c r="J21" s="140" t="s">
        <v>939</v>
      </c>
      <c r="K21" s="268"/>
    </row>
    <row r="22" spans="1:11" ht="27.75" customHeight="1" x14ac:dyDescent="0.2">
      <c r="A22" s="690"/>
      <c r="B22" s="678"/>
      <c r="C22" s="219" t="s">
        <v>940</v>
      </c>
      <c r="D22" s="228">
        <f t="shared" ref="D22:F22" si="9">+D21/D12</f>
        <v>0.66428571428571426</v>
      </c>
      <c r="E22" s="228">
        <f t="shared" si="9"/>
        <v>0.6581881533101045</v>
      </c>
      <c r="F22" s="228">
        <f t="shared" si="9"/>
        <v>0.65920795444888247</v>
      </c>
      <c r="G22" s="228">
        <f>+G21/G12</f>
        <v>0</v>
      </c>
      <c r="H22" s="669"/>
      <c r="I22" s="670"/>
      <c r="J22" s="140" t="s">
        <v>941</v>
      </c>
      <c r="K22" s="268"/>
    </row>
    <row r="23" spans="1:11" ht="27.75" customHeight="1" x14ac:dyDescent="0.2">
      <c r="A23" s="689">
        <v>4.3</v>
      </c>
      <c r="B23" s="677" t="s">
        <v>248</v>
      </c>
      <c r="C23" s="219" t="s">
        <v>942</v>
      </c>
      <c r="D23" s="139">
        <f>+D17+D21</f>
        <v>280000</v>
      </c>
      <c r="E23" s="139">
        <f t="shared" ref="E23:G23" si="10">+E17+E21</f>
        <v>287000</v>
      </c>
      <c r="F23" s="139">
        <f t="shared" si="10"/>
        <v>294175</v>
      </c>
      <c r="G23" s="139">
        <f t="shared" si="10"/>
        <v>95458.7</v>
      </c>
      <c r="H23" s="667"/>
      <c r="I23" s="668"/>
      <c r="J23" s="140" t="s">
        <v>251</v>
      </c>
      <c r="K23" s="268"/>
    </row>
    <row r="24" spans="1:11" ht="27.75" customHeight="1" x14ac:dyDescent="0.2">
      <c r="A24" s="690"/>
      <c r="B24" s="678"/>
      <c r="C24" s="219" t="s">
        <v>943</v>
      </c>
      <c r="D24" s="228">
        <f>+D23/D12</f>
        <v>1</v>
      </c>
      <c r="E24" s="228">
        <f t="shared" ref="E24:G24" si="11">+E23/E10</f>
        <v>1</v>
      </c>
      <c r="F24" s="228">
        <f t="shared" si="11"/>
        <v>1</v>
      </c>
      <c r="G24" s="228">
        <f t="shared" si="11"/>
        <v>0.31658215296041176</v>
      </c>
      <c r="H24" s="669"/>
      <c r="I24" s="670"/>
      <c r="J24" s="140" t="s">
        <v>944</v>
      </c>
      <c r="K24" s="268"/>
    </row>
    <row r="25" spans="1:11" ht="27.75" customHeight="1" x14ac:dyDescent="0.2">
      <c r="A25" s="691">
        <v>5</v>
      </c>
      <c r="B25" s="679" t="s">
        <v>252</v>
      </c>
      <c r="C25" s="231" t="s">
        <v>945</v>
      </c>
      <c r="D25" s="229">
        <f>+D10-D23</f>
        <v>0</v>
      </c>
      <c r="E25" s="229">
        <f t="shared" ref="E25:F25" si="12">+E10-E23</f>
        <v>0</v>
      </c>
      <c r="F25" s="229">
        <f t="shared" si="12"/>
        <v>0</v>
      </c>
      <c r="G25" s="229">
        <f>+G12-G23</f>
        <v>206070.3</v>
      </c>
      <c r="H25" s="681"/>
      <c r="I25" s="682"/>
      <c r="J25" s="97" t="s">
        <v>946</v>
      </c>
      <c r="K25" s="268"/>
    </row>
    <row r="26" spans="1:11" ht="27.75" customHeight="1" x14ac:dyDescent="0.2">
      <c r="A26" s="692"/>
      <c r="B26" s="680"/>
      <c r="C26" s="231" t="s">
        <v>947</v>
      </c>
      <c r="D26" s="230">
        <f>+D25/D12</f>
        <v>0</v>
      </c>
      <c r="E26" s="230">
        <f t="shared" ref="E26:G26" si="13">+E25/E12</f>
        <v>0</v>
      </c>
      <c r="F26" s="230">
        <f t="shared" si="13"/>
        <v>0</v>
      </c>
      <c r="G26" s="230">
        <f t="shared" si="13"/>
        <v>0.68341784703958819</v>
      </c>
      <c r="H26" s="683"/>
      <c r="I26" s="684"/>
      <c r="J26" s="97" t="s">
        <v>254</v>
      </c>
      <c r="K26" s="268"/>
    </row>
    <row r="27" spans="1:11" ht="28.5" customHeight="1" x14ac:dyDescent="0.2">
      <c r="A27" s="685">
        <v>6</v>
      </c>
      <c r="B27" s="660" t="s">
        <v>511</v>
      </c>
      <c r="C27" s="321" t="s">
        <v>948</v>
      </c>
      <c r="D27" s="323">
        <v>0</v>
      </c>
      <c r="E27" s="323">
        <v>0</v>
      </c>
      <c r="F27" s="323">
        <v>0</v>
      </c>
      <c r="G27" s="323">
        <v>206070</v>
      </c>
      <c r="H27" s="672" t="s">
        <v>255</v>
      </c>
      <c r="I27" s="673"/>
      <c r="J27" s="324"/>
      <c r="K27" s="268"/>
    </row>
    <row r="28" spans="1:11" ht="18.75" customHeight="1" x14ac:dyDescent="0.2">
      <c r="A28" s="686">
        <v>2.4</v>
      </c>
      <c r="B28" s="661"/>
      <c r="C28" s="321" t="s">
        <v>949</v>
      </c>
      <c r="D28" s="322">
        <f t="shared" ref="D28:F28" si="14">+D27/D12</f>
        <v>0</v>
      </c>
      <c r="E28" s="322">
        <f t="shared" si="14"/>
        <v>0</v>
      </c>
      <c r="F28" s="322">
        <f t="shared" si="14"/>
        <v>0</v>
      </c>
      <c r="G28" s="322">
        <f>+G27/G12</f>
        <v>0.68341685211041059</v>
      </c>
      <c r="H28" s="672"/>
      <c r="I28" s="673"/>
      <c r="J28" s="325"/>
      <c r="K28" s="268"/>
    </row>
    <row r="29" spans="1:11" ht="16.5" customHeight="1" x14ac:dyDescent="0.2">
      <c r="A29" s="1"/>
      <c r="B29" s="1"/>
      <c r="C29" s="1"/>
      <c r="D29" s="1"/>
      <c r="E29" s="1"/>
      <c r="F29" s="1"/>
      <c r="G29" s="1"/>
      <c r="H29" s="1"/>
      <c r="I29" s="1"/>
    </row>
    <row r="30" spans="1:11" ht="30" customHeight="1" x14ac:dyDescent="0.3">
      <c r="A30" s="38"/>
      <c r="B30" s="44" t="s">
        <v>60</v>
      </c>
      <c r="C30" s="38"/>
      <c r="D30" s="38"/>
      <c r="E30" s="38"/>
      <c r="F30" s="38"/>
      <c r="G30" s="38"/>
      <c r="H30" s="38"/>
      <c r="I30" s="43"/>
      <c r="J30" s="43"/>
    </row>
    <row r="31" spans="1:11" ht="30" customHeight="1" thickBot="1" x14ac:dyDescent="0.35">
      <c r="A31" s="222"/>
      <c r="B31" s="223"/>
      <c r="C31" s="224"/>
      <c r="D31" s="201">
        <v>2023</v>
      </c>
      <c r="E31" s="201">
        <v>2024</v>
      </c>
      <c r="F31" s="201">
        <v>2025</v>
      </c>
      <c r="G31" s="201">
        <v>2026</v>
      </c>
      <c r="H31" s="224"/>
      <c r="I31" s="225"/>
      <c r="J31" s="226"/>
    </row>
    <row r="32" spans="1:11" ht="111.75" customHeight="1" thickTop="1" thickBot="1" x14ac:dyDescent="0.25">
      <c r="B32" s="319" t="s">
        <v>61</v>
      </c>
      <c r="C32" s="319"/>
      <c r="D32" s="319"/>
      <c r="E32" s="319"/>
      <c r="F32" s="319"/>
      <c r="G32" s="319"/>
      <c r="H32" s="674" t="s">
        <v>62</v>
      </c>
      <c r="I32" s="674"/>
      <c r="J32" s="318"/>
    </row>
    <row r="33" spans="1:9" ht="37.5" customHeight="1" thickTop="1" thickBot="1" x14ac:dyDescent="0.25">
      <c r="A33" s="220"/>
      <c r="B33" s="319" t="s">
        <v>63</v>
      </c>
      <c r="C33" s="319"/>
      <c r="D33" s="319"/>
      <c r="E33" s="319"/>
      <c r="F33" s="319"/>
      <c r="G33" s="319"/>
      <c r="H33" s="674" t="s">
        <v>64</v>
      </c>
      <c r="I33" s="674"/>
    </row>
    <row r="34" spans="1:9" ht="44.25" customHeight="1" thickTop="1" thickBot="1" x14ac:dyDescent="0.25">
      <c r="A34" s="220"/>
      <c r="B34" s="319" t="s">
        <v>65</v>
      </c>
      <c r="C34" s="319"/>
      <c r="D34" s="319"/>
      <c r="E34" s="319"/>
      <c r="F34" s="319"/>
      <c r="G34" s="319"/>
      <c r="H34" s="674" t="s">
        <v>66</v>
      </c>
      <c r="I34" s="674"/>
    </row>
    <row r="35" spans="1:9" ht="38.25" customHeight="1" thickTop="1" thickBot="1" x14ac:dyDescent="0.25">
      <c r="A35" s="221"/>
      <c r="B35" s="319" t="s">
        <v>67</v>
      </c>
      <c r="C35" s="319"/>
      <c r="D35" s="319"/>
      <c r="E35" s="319"/>
      <c r="F35" s="319"/>
      <c r="G35" s="319"/>
      <c r="H35" s="674" t="s">
        <v>68</v>
      </c>
      <c r="I35" s="674"/>
    </row>
    <row r="36" spans="1:9" ht="40.5" customHeight="1" thickTop="1" thickBot="1" x14ac:dyDescent="0.25">
      <c r="A36" s="7"/>
      <c r="B36" s="319" t="s">
        <v>69</v>
      </c>
      <c r="C36" s="319"/>
      <c r="D36" s="319"/>
      <c r="E36" s="319"/>
      <c r="F36" s="319"/>
      <c r="G36" s="319"/>
      <c r="H36" s="674" t="s">
        <v>1436</v>
      </c>
      <c r="I36" s="674"/>
    </row>
    <row r="37" spans="1:9" ht="44.25" customHeight="1" thickTop="1" thickBot="1" x14ac:dyDescent="0.25">
      <c r="A37" s="7"/>
      <c r="B37" s="319" t="s">
        <v>70</v>
      </c>
      <c r="C37" s="319"/>
      <c r="D37" s="319"/>
      <c r="E37" s="319"/>
      <c r="F37" s="319"/>
      <c r="G37" s="319"/>
      <c r="H37" s="674" t="s">
        <v>1437</v>
      </c>
      <c r="I37" s="674"/>
    </row>
    <row r="38" spans="1:9" ht="17" thickTop="1" thickBot="1" x14ac:dyDescent="0.25">
      <c r="B38" s="319" t="s">
        <v>71</v>
      </c>
      <c r="C38" s="319"/>
      <c r="D38" s="319"/>
      <c r="E38" s="319"/>
      <c r="F38" s="319"/>
      <c r="G38" s="319"/>
      <c r="H38" s="675"/>
      <c r="I38" s="676"/>
    </row>
    <row r="39" spans="1:9" ht="17" thickTop="1" thickBot="1" x14ac:dyDescent="0.25">
      <c r="B39" s="319" t="s">
        <v>256</v>
      </c>
      <c r="C39" s="319"/>
      <c r="D39" s="319"/>
      <c r="E39" s="319"/>
      <c r="F39" s="319"/>
      <c r="G39" s="319"/>
      <c r="H39" s="656"/>
      <c r="I39" s="657"/>
    </row>
    <row r="40" spans="1:9" ht="15" customHeight="1" thickTop="1" thickBot="1" x14ac:dyDescent="0.25">
      <c r="B40" s="319" t="s">
        <v>72</v>
      </c>
      <c r="C40" s="319"/>
      <c r="D40" s="671"/>
      <c r="E40" s="671"/>
      <c r="F40" s="671"/>
      <c r="G40" s="319"/>
      <c r="H40" s="656"/>
      <c r="I40" s="657"/>
    </row>
    <row r="41" spans="1:9" ht="15" customHeight="1" thickTop="1" thickBot="1" x14ac:dyDescent="0.25">
      <c r="B41" s="319" t="s">
        <v>257</v>
      </c>
      <c r="C41" s="320"/>
      <c r="D41" s="320"/>
      <c r="E41" s="320"/>
      <c r="F41" s="320"/>
      <c r="G41" s="319"/>
      <c r="H41" s="656"/>
      <c r="I41" s="657"/>
    </row>
    <row r="42" spans="1:9" ht="16" thickTop="1" x14ac:dyDescent="0.2"/>
    <row r="43" spans="1:9" ht="15" customHeight="1" x14ac:dyDescent="0.2">
      <c r="B43" s="88"/>
      <c r="C43" s="88"/>
      <c r="D43" s="88"/>
      <c r="E43" s="88">
        <v>2023</v>
      </c>
      <c r="F43" s="88">
        <v>2024</v>
      </c>
      <c r="G43" s="88">
        <v>2025</v>
      </c>
      <c r="H43" s="88">
        <v>2026</v>
      </c>
    </row>
    <row r="44" spans="1:9" x14ac:dyDescent="0.2">
      <c r="B44" s="88" t="s">
        <v>950</v>
      </c>
      <c r="C44" s="89"/>
      <c r="D44" s="89"/>
      <c r="E44" s="89"/>
      <c r="F44" s="89"/>
      <c r="G44" s="89"/>
      <c r="H44" s="89"/>
    </row>
    <row r="45" spans="1:9" ht="15" customHeight="1" x14ac:dyDescent="0.2">
      <c r="B45" s="88" t="s">
        <v>951</v>
      </c>
      <c r="C45" s="89"/>
      <c r="D45" s="89"/>
      <c r="E45" s="89"/>
      <c r="F45" s="89"/>
      <c r="G45" s="89"/>
      <c r="H45" s="89"/>
    </row>
    <row r="46" spans="1:9" x14ac:dyDescent="0.2">
      <c r="B46" s="88" t="s">
        <v>952</v>
      </c>
      <c r="C46" s="89"/>
      <c r="D46" s="89"/>
      <c r="E46" s="89"/>
      <c r="F46" s="89"/>
      <c r="G46" s="89"/>
      <c r="H46" s="89"/>
    </row>
    <row r="47" spans="1:9" x14ac:dyDescent="0.2">
      <c r="B47" s="88" t="s">
        <v>953</v>
      </c>
      <c r="C47" s="89"/>
      <c r="D47" s="89"/>
      <c r="E47" s="89"/>
      <c r="F47" s="89"/>
      <c r="G47" s="89"/>
      <c r="H47" s="89"/>
    </row>
    <row r="48" spans="1:9" x14ac:dyDescent="0.2">
      <c r="B48" s="88" t="s">
        <v>954</v>
      </c>
      <c r="C48" s="89"/>
      <c r="D48" s="89"/>
      <c r="E48" s="89"/>
      <c r="F48" s="89"/>
      <c r="G48" s="89"/>
      <c r="H48" s="89"/>
    </row>
    <row r="49" spans="2:8" x14ac:dyDescent="0.2">
      <c r="B49" s="88" t="s">
        <v>955</v>
      </c>
      <c r="C49" s="89"/>
      <c r="D49" s="89"/>
      <c r="E49" s="89"/>
      <c r="F49" s="89"/>
      <c r="G49" s="89"/>
      <c r="H49" s="89"/>
    </row>
    <row r="50" spans="2:8" ht="15" customHeight="1" x14ac:dyDescent="0.2">
      <c r="B50" s="88"/>
      <c r="C50" s="89"/>
      <c r="D50" s="89"/>
      <c r="E50" s="89"/>
      <c r="F50" s="89"/>
      <c r="G50" s="89"/>
      <c r="H50" s="89"/>
    </row>
    <row r="51" spans="2:8" x14ac:dyDescent="0.2">
      <c r="B51" s="88" t="s">
        <v>956</v>
      </c>
      <c r="C51" s="89"/>
      <c r="D51" s="89"/>
      <c r="E51" s="89">
        <v>0</v>
      </c>
      <c r="F51" s="89">
        <v>0</v>
      </c>
      <c r="G51" s="89">
        <v>0</v>
      </c>
      <c r="H51" s="89">
        <v>0</v>
      </c>
    </row>
    <row r="52" spans="2:8" ht="31" x14ac:dyDescent="0.2">
      <c r="B52" s="74" t="s">
        <v>957</v>
      </c>
      <c r="C52" s="89"/>
      <c r="D52" s="89"/>
      <c r="E52" s="89"/>
      <c r="F52" s="89"/>
      <c r="G52" s="89"/>
      <c r="H52" s="89"/>
    </row>
    <row r="53" spans="2:8" x14ac:dyDescent="0.2">
      <c r="B53" s="53" t="s">
        <v>958</v>
      </c>
      <c r="C53" s="55"/>
      <c r="D53" s="55"/>
      <c r="E53" s="55"/>
      <c r="F53" s="55"/>
      <c r="G53" s="55"/>
      <c r="H53" s="55"/>
    </row>
  </sheetData>
  <mergeCells count="43">
    <mergeCell ref="H40:I40"/>
    <mergeCell ref="A27:A28"/>
    <mergeCell ref="A1:I1"/>
    <mergeCell ref="B13:B14"/>
    <mergeCell ref="B19:B20"/>
    <mergeCell ref="A13:A14"/>
    <mergeCell ref="A17:A18"/>
    <mergeCell ref="B17:B18"/>
    <mergeCell ref="A19:A20"/>
    <mergeCell ref="A21:A22"/>
    <mergeCell ref="A23:A24"/>
    <mergeCell ref="B21:B22"/>
    <mergeCell ref="A25:A26"/>
    <mergeCell ref="A15:A16"/>
    <mergeCell ref="B15:B16"/>
    <mergeCell ref="H39:I39"/>
    <mergeCell ref="H10:I10"/>
    <mergeCell ref="H25:I26"/>
    <mergeCell ref="H32:I32"/>
    <mergeCell ref="H33:I33"/>
    <mergeCell ref="H34:I34"/>
    <mergeCell ref="H35:I35"/>
    <mergeCell ref="H36:I36"/>
    <mergeCell ref="H37:I37"/>
    <mergeCell ref="H38:I38"/>
    <mergeCell ref="B23:B24"/>
    <mergeCell ref="B25:B26"/>
    <mergeCell ref="H41:I41"/>
    <mergeCell ref="H7:I7"/>
    <mergeCell ref="B27:B28"/>
    <mergeCell ref="H8:I8"/>
    <mergeCell ref="H13:I14"/>
    <mergeCell ref="H15:I16"/>
    <mergeCell ref="H17:I18"/>
    <mergeCell ref="H19:I20"/>
    <mergeCell ref="H21:I22"/>
    <mergeCell ref="H23:I24"/>
    <mergeCell ref="H11:I11"/>
    <mergeCell ref="D40:F40"/>
    <mergeCell ref="H9:I9"/>
    <mergeCell ref="H12:I12"/>
    <mergeCell ref="H27:I27"/>
    <mergeCell ref="H28:I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5"/>
  <sheetViews>
    <sheetView topLeftCell="A14" workbookViewId="0">
      <selection activeCell="B4" sqref="B4:B5"/>
    </sheetView>
  </sheetViews>
  <sheetFormatPr baseColWidth="10" defaultColWidth="8.6640625" defaultRowHeight="15" x14ac:dyDescent="0.2"/>
  <cols>
    <col min="1" max="1" width="6.33203125" customWidth="1"/>
    <col min="2" max="2" width="31.5" customWidth="1"/>
    <col min="3" max="3" width="10.83203125" customWidth="1"/>
    <col min="4" max="4" width="13.6640625" customWidth="1"/>
    <col min="5" max="5" width="9.83203125" bestFit="1" customWidth="1"/>
    <col min="6" max="6" width="14" customWidth="1"/>
    <col min="7" max="7" width="11.5" customWidth="1"/>
    <col min="8" max="8" width="52.5" customWidth="1"/>
    <col min="9" max="9" width="15.6640625" customWidth="1"/>
    <col min="10" max="10" width="50.5" style="268" customWidth="1"/>
  </cols>
  <sheetData>
    <row r="1" spans="1:40" ht="16" x14ac:dyDescent="0.2">
      <c r="A1" s="640" t="s">
        <v>346</v>
      </c>
      <c r="B1" s="640"/>
      <c r="C1" s="640"/>
      <c r="D1" s="640"/>
      <c r="E1" s="640"/>
      <c r="F1" s="640"/>
      <c r="G1" s="640"/>
      <c r="H1" s="640"/>
    </row>
    <row r="2" spans="1:40" ht="17" thickBot="1" x14ac:dyDescent="0.25">
      <c r="A2" s="3"/>
      <c r="B2" s="275"/>
      <c r="C2" s="3"/>
      <c r="D2" s="3"/>
      <c r="E2" s="3"/>
      <c r="F2" s="3"/>
      <c r="G2" s="3"/>
      <c r="H2" s="4"/>
    </row>
    <row r="3" spans="1:40" s="1" customFormat="1" ht="16" thickTop="1" x14ac:dyDescent="0.2">
      <c r="A3" s="155"/>
      <c r="B3" s="162" t="s">
        <v>959</v>
      </c>
      <c r="C3" s="163">
        <v>2023</v>
      </c>
      <c r="D3" s="163">
        <v>2024</v>
      </c>
      <c r="E3" s="163">
        <v>2025</v>
      </c>
      <c r="F3" s="164">
        <v>2026</v>
      </c>
      <c r="I3"/>
      <c r="J3" s="268"/>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1" customFormat="1" ht="27.75" customHeight="1" x14ac:dyDescent="0.2">
      <c r="A4" s="155"/>
      <c r="B4" s="904" t="s">
        <v>1574</v>
      </c>
      <c r="C4" s="153">
        <v>5000000</v>
      </c>
      <c r="D4" s="153">
        <f>+(C4*H5)+C4</f>
        <v>5125000</v>
      </c>
      <c r="E4" s="153">
        <f>+(D4*H5)+D4</f>
        <v>5253125</v>
      </c>
      <c r="F4" s="166">
        <f>+(E4*H5)+E4</f>
        <v>5384453.125</v>
      </c>
      <c r="H4" s="90" t="s">
        <v>960</v>
      </c>
      <c r="I4"/>
      <c r="J4" s="268"/>
      <c r="K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1" customFormat="1" ht="16" thickBot="1" x14ac:dyDescent="0.25">
      <c r="A5" s="155"/>
      <c r="B5" s="904" t="s">
        <v>1575</v>
      </c>
      <c r="C5" s="168">
        <v>2000000</v>
      </c>
      <c r="D5" s="168">
        <f>+(C5*H5)+C5</f>
        <v>2050000</v>
      </c>
      <c r="E5" s="168">
        <f>+(D5*H5)+D5</f>
        <v>2101250</v>
      </c>
      <c r="F5" s="169">
        <f>+(E5*H5)+E5</f>
        <v>2153781.25</v>
      </c>
      <c r="H5" s="91">
        <v>2.5000000000000001E-2</v>
      </c>
      <c r="I5"/>
      <c r="J5" s="268"/>
      <c r="K5"/>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7" thickTop="1" thickBot="1" x14ac:dyDescent="0.25"/>
    <row r="7" spans="1:40" ht="33" thickTop="1" thickBot="1" x14ac:dyDescent="0.25">
      <c r="B7" s="701"/>
      <c r="C7" s="702"/>
      <c r="D7" s="197">
        <v>2023</v>
      </c>
      <c r="E7" s="197">
        <v>2024</v>
      </c>
      <c r="F7" s="197">
        <v>2025</v>
      </c>
      <c r="G7" s="197">
        <v>2026</v>
      </c>
      <c r="H7" s="232" t="s">
        <v>961</v>
      </c>
      <c r="I7" s="198" t="s">
        <v>962</v>
      </c>
    </row>
    <row r="8" spans="1:40" ht="33" customHeight="1" thickTop="1" x14ac:dyDescent="0.2">
      <c r="A8" s="45">
        <v>1</v>
      </c>
      <c r="B8" s="695" t="s">
        <v>77</v>
      </c>
      <c r="C8" s="696"/>
      <c r="D8" s="233">
        <f>+C4+C5</f>
        <v>7000000</v>
      </c>
      <c r="E8" s="233">
        <f t="shared" ref="E8:G8" si="0">+D4+D5</f>
        <v>7175000</v>
      </c>
      <c r="F8" s="233">
        <f t="shared" si="0"/>
        <v>7354375</v>
      </c>
      <c r="G8" s="233">
        <f t="shared" si="0"/>
        <v>7538234.375</v>
      </c>
      <c r="H8" s="233"/>
      <c r="I8" s="366"/>
    </row>
    <row r="9" spans="1:40" ht="36" customHeight="1" x14ac:dyDescent="0.2">
      <c r="A9" s="45">
        <v>2</v>
      </c>
      <c r="B9" s="697" t="s">
        <v>376</v>
      </c>
      <c r="C9" s="698"/>
      <c r="D9" s="233">
        <v>1750000</v>
      </c>
      <c r="E9" s="233">
        <v>1793750</v>
      </c>
      <c r="F9" s="233">
        <v>1838593.75</v>
      </c>
      <c r="G9" s="233">
        <v>1884558.59375</v>
      </c>
      <c r="H9" s="233"/>
      <c r="I9" s="366"/>
    </row>
    <row r="10" spans="1:40" ht="35.25" customHeight="1" x14ac:dyDescent="0.2">
      <c r="A10" s="45">
        <v>3.1</v>
      </c>
      <c r="B10" s="697" t="s">
        <v>78</v>
      </c>
      <c r="C10" s="698"/>
      <c r="D10" s="234">
        <v>437500</v>
      </c>
      <c r="E10" s="234">
        <v>448437.5</v>
      </c>
      <c r="F10" s="234">
        <v>459648.4375</v>
      </c>
      <c r="G10" s="234">
        <v>471139.6484375</v>
      </c>
      <c r="H10" s="233" t="s">
        <v>259</v>
      </c>
      <c r="I10" s="366"/>
    </row>
    <row r="11" spans="1:40" ht="35.25" customHeight="1" x14ac:dyDescent="0.2">
      <c r="A11" s="45">
        <v>3.2</v>
      </c>
      <c r="B11" s="697" t="s">
        <v>258</v>
      </c>
      <c r="C11" s="698"/>
      <c r="D11" s="234">
        <v>3500</v>
      </c>
      <c r="E11" s="234">
        <v>5000</v>
      </c>
      <c r="F11" s="234">
        <v>75000</v>
      </c>
      <c r="G11" s="234">
        <v>75000</v>
      </c>
      <c r="H11" s="233" t="s">
        <v>963</v>
      </c>
      <c r="I11" s="112"/>
    </row>
    <row r="12" spans="1:40" ht="45.75" customHeight="1" x14ac:dyDescent="0.2">
      <c r="A12" s="45">
        <v>3.3</v>
      </c>
      <c r="B12" s="697" t="s">
        <v>377</v>
      </c>
      <c r="C12" s="698"/>
      <c r="D12" s="234">
        <f>SUM(D13:D15)</f>
        <v>441000</v>
      </c>
      <c r="E12" s="234">
        <f t="shared" ref="E12:G12" si="1">SUM(E13:E15)</f>
        <v>453437.5</v>
      </c>
      <c r="F12" s="234">
        <f t="shared" si="1"/>
        <v>534648.4375</v>
      </c>
      <c r="G12" s="234">
        <f t="shared" si="1"/>
        <v>546139.6484375</v>
      </c>
      <c r="H12" s="233" t="s">
        <v>964</v>
      </c>
      <c r="I12" s="365" t="s">
        <v>392</v>
      </c>
    </row>
    <row r="13" spans="1:40" ht="45.75" customHeight="1" x14ac:dyDescent="0.2">
      <c r="A13" s="330" t="s">
        <v>513</v>
      </c>
      <c r="B13" s="326" t="s">
        <v>512</v>
      </c>
      <c r="C13" s="327" t="s">
        <v>965</v>
      </c>
      <c r="D13" s="328">
        <v>22050</v>
      </c>
      <c r="E13" s="328">
        <v>22671.875</v>
      </c>
      <c r="F13" s="328">
        <v>26732.421875</v>
      </c>
      <c r="G13" s="328">
        <v>27306.982421875</v>
      </c>
      <c r="H13" s="329"/>
      <c r="I13" s="367"/>
    </row>
    <row r="14" spans="1:40" ht="45.75" customHeight="1" x14ac:dyDescent="0.2">
      <c r="A14" s="330" t="s">
        <v>514</v>
      </c>
      <c r="B14" s="326" t="s">
        <v>619</v>
      </c>
      <c r="C14" s="327" t="s">
        <v>966</v>
      </c>
      <c r="D14" s="328">
        <v>352800</v>
      </c>
      <c r="E14" s="328">
        <v>362750</v>
      </c>
      <c r="F14" s="328">
        <v>427718.75</v>
      </c>
      <c r="G14" s="328">
        <v>436911.71875</v>
      </c>
      <c r="H14" s="329"/>
      <c r="I14" s="367"/>
    </row>
    <row r="15" spans="1:40" ht="45.75" customHeight="1" x14ac:dyDescent="0.2">
      <c r="A15" s="330" t="s">
        <v>515</v>
      </c>
      <c r="B15" s="326" t="s">
        <v>682</v>
      </c>
      <c r="C15" s="327" t="s">
        <v>967</v>
      </c>
      <c r="D15" s="328">
        <v>66150</v>
      </c>
      <c r="E15" s="328">
        <v>68015.625</v>
      </c>
      <c r="F15" s="328">
        <v>80197.265625</v>
      </c>
      <c r="G15" s="328">
        <v>81920.947265625</v>
      </c>
      <c r="H15" s="329"/>
      <c r="I15" s="367"/>
    </row>
    <row r="16" spans="1:40" ht="32.25" customHeight="1" x14ac:dyDescent="0.2">
      <c r="A16" s="45">
        <v>4</v>
      </c>
      <c r="B16" s="697" t="s">
        <v>79</v>
      </c>
      <c r="C16" s="698"/>
      <c r="D16" s="234"/>
      <c r="E16" s="234"/>
      <c r="F16" s="234"/>
      <c r="G16" s="235"/>
      <c r="H16" s="233" t="s">
        <v>694</v>
      </c>
      <c r="I16" s="368"/>
    </row>
    <row r="17" spans="1:9" ht="15" customHeight="1" x14ac:dyDescent="0.2">
      <c r="A17" s="45">
        <v>5</v>
      </c>
      <c r="B17" s="699" t="s">
        <v>262</v>
      </c>
      <c r="C17" s="236" t="s">
        <v>968</v>
      </c>
      <c r="D17" s="237"/>
      <c r="E17" s="237"/>
      <c r="F17" s="237"/>
      <c r="G17" s="238"/>
      <c r="H17" s="239"/>
      <c r="I17" s="240" t="s">
        <v>969</v>
      </c>
    </row>
    <row r="18" spans="1:9" ht="15" customHeight="1" x14ac:dyDescent="0.2">
      <c r="B18" s="700"/>
      <c r="C18" s="236" t="s">
        <v>970</v>
      </c>
      <c r="D18" s="247">
        <f>+D17/$D$12</f>
        <v>0</v>
      </c>
      <c r="E18" s="247">
        <f>+E17/$E$12</f>
        <v>0</v>
      </c>
      <c r="F18" s="247">
        <f>+F17/$F$12</f>
        <v>0</v>
      </c>
      <c r="G18" s="247">
        <f>+G17/$G$12</f>
        <v>0</v>
      </c>
      <c r="H18" s="239"/>
      <c r="I18" s="241" t="s">
        <v>971</v>
      </c>
    </row>
    <row r="19" spans="1:9" ht="15" customHeight="1" x14ac:dyDescent="0.2">
      <c r="A19" s="45">
        <v>6</v>
      </c>
      <c r="B19" s="699" t="s">
        <v>263</v>
      </c>
      <c r="C19" s="236" t="s">
        <v>972</v>
      </c>
      <c r="D19" s="237"/>
      <c r="E19" s="237"/>
      <c r="F19" s="237"/>
      <c r="G19" s="238"/>
      <c r="H19" s="239"/>
      <c r="I19" s="240" t="s">
        <v>973</v>
      </c>
    </row>
    <row r="20" spans="1:9" ht="16" x14ac:dyDescent="0.2">
      <c r="B20" s="700"/>
      <c r="C20" s="236" t="s">
        <v>974</v>
      </c>
      <c r="D20" s="247">
        <f>+D19/$D$12</f>
        <v>0</v>
      </c>
      <c r="E20" s="247">
        <f>+E19/$E$12</f>
        <v>0</v>
      </c>
      <c r="F20" s="247">
        <f>+F19/$F$12</f>
        <v>0</v>
      </c>
      <c r="G20" s="247">
        <f>+G19/$G$12</f>
        <v>0</v>
      </c>
      <c r="H20" s="239"/>
      <c r="I20" s="240" t="s">
        <v>975</v>
      </c>
    </row>
    <row r="21" spans="1:9" ht="15" customHeight="1" x14ac:dyDescent="0.2">
      <c r="A21" s="45">
        <v>7</v>
      </c>
      <c r="B21" s="699" t="s">
        <v>264</v>
      </c>
      <c r="C21" s="236" t="s">
        <v>976</v>
      </c>
      <c r="D21" s="237">
        <f>+D17+D19</f>
        <v>0</v>
      </c>
      <c r="E21" s="237">
        <f t="shared" ref="E21:G21" si="2">+E17+E19</f>
        <v>0</v>
      </c>
      <c r="F21" s="237">
        <f t="shared" si="2"/>
        <v>0</v>
      </c>
      <c r="G21" s="237">
        <f t="shared" si="2"/>
        <v>0</v>
      </c>
      <c r="H21" s="239"/>
      <c r="I21" s="240" t="s">
        <v>977</v>
      </c>
    </row>
    <row r="22" spans="1:9" ht="16" x14ac:dyDescent="0.2">
      <c r="B22" s="700"/>
      <c r="C22" s="236" t="s">
        <v>978</v>
      </c>
      <c r="D22" s="247">
        <f>+D21/$D$12</f>
        <v>0</v>
      </c>
      <c r="E22" s="247">
        <f>+E21/$E$12</f>
        <v>0</v>
      </c>
      <c r="F22" s="247">
        <f>+F21/$F$12</f>
        <v>0</v>
      </c>
      <c r="G22" s="247">
        <f>+G21/$G$12</f>
        <v>0</v>
      </c>
      <c r="H22" s="239"/>
      <c r="I22" s="240" t="s">
        <v>979</v>
      </c>
    </row>
    <row r="23" spans="1:9" ht="22.5" customHeight="1" x14ac:dyDescent="0.2">
      <c r="A23">
        <v>8</v>
      </c>
      <c r="B23" s="699" t="s">
        <v>378</v>
      </c>
      <c r="C23" s="236" t="s">
        <v>980</v>
      </c>
      <c r="D23" s="237">
        <f>+D12-D21</f>
        <v>441000</v>
      </c>
      <c r="E23" s="237">
        <f>+E12-E21</f>
        <v>453437.5</v>
      </c>
      <c r="F23" s="237">
        <f>+F12-F21</f>
        <v>534648.4375</v>
      </c>
      <c r="G23" s="237">
        <f>+G12-G21</f>
        <v>546139.6484375</v>
      </c>
      <c r="H23" s="239"/>
      <c r="I23" s="240" t="s">
        <v>981</v>
      </c>
    </row>
    <row r="24" spans="1:9" ht="17.25" customHeight="1" x14ac:dyDescent="0.2">
      <c r="B24" s="700"/>
      <c r="C24" s="236" t="s">
        <v>982</v>
      </c>
      <c r="D24" s="247">
        <f>+D23/$D$12</f>
        <v>1</v>
      </c>
      <c r="E24" s="247">
        <f>+E23/$E$12</f>
        <v>1</v>
      </c>
      <c r="F24" s="247">
        <f>+F23/$F$12</f>
        <v>1</v>
      </c>
      <c r="G24" s="247">
        <f>+G23/$G$12</f>
        <v>1</v>
      </c>
      <c r="H24" s="239"/>
      <c r="I24" s="240" t="s">
        <v>983</v>
      </c>
    </row>
    <row r="25" spans="1:9" ht="15" customHeight="1" x14ac:dyDescent="0.2">
      <c r="A25">
        <v>9</v>
      </c>
      <c r="B25" s="699" t="s">
        <v>266</v>
      </c>
      <c r="C25" s="236" t="s">
        <v>984</v>
      </c>
      <c r="D25" s="237"/>
      <c r="E25" s="237"/>
      <c r="F25" s="237"/>
      <c r="G25" s="238"/>
      <c r="H25" s="239"/>
      <c r="I25" s="240" t="s">
        <v>379</v>
      </c>
    </row>
    <row r="26" spans="1:9" ht="16" x14ac:dyDescent="0.2">
      <c r="B26" s="700"/>
      <c r="C26" s="236" t="s">
        <v>985</v>
      </c>
      <c r="D26" s="247">
        <f>+D25/$D$12</f>
        <v>0</v>
      </c>
      <c r="E26" s="247">
        <f>+E25/$E$12</f>
        <v>0</v>
      </c>
      <c r="F26" s="247">
        <f>+F25/$F$12</f>
        <v>0</v>
      </c>
      <c r="G26" s="247">
        <f>+G25/$G$12</f>
        <v>0</v>
      </c>
      <c r="H26" s="239"/>
      <c r="I26" s="240" t="s">
        <v>380</v>
      </c>
    </row>
    <row r="27" spans="1:9" ht="15" customHeight="1" x14ac:dyDescent="0.2">
      <c r="A27">
        <v>10</v>
      </c>
      <c r="B27" s="699" t="s">
        <v>237</v>
      </c>
      <c r="C27" s="236" t="s">
        <v>986</v>
      </c>
      <c r="D27" s="237">
        <f>+D21+D25</f>
        <v>0</v>
      </c>
      <c r="E27" s="237">
        <f t="shared" ref="E27:G27" si="3">+E21+E25</f>
        <v>0</v>
      </c>
      <c r="F27" s="237">
        <f t="shared" si="3"/>
        <v>0</v>
      </c>
      <c r="G27" s="237">
        <f t="shared" si="3"/>
        <v>0</v>
      </c>
      <c r="H27" s="239"/>
      <c r="I27" s="240" t="s">
        <v>381</v>
      </c>
    </row>
    <row r="28" spans="1:9" ht="16" x14ac:dyDescent="0.2">
      <c r="B28" s="700"/>
      <c r="C28" s="236" t="s">
        <v>987</v>
      </c>
      <c r="D28" s="247">
        <f>+D27/$D$12</f>
        <v>0</v>
      </c>
      <c r="E28" s="247">
        <f>+E27/$E$12</f>
        <v>0</v>
      </c>
      <c r="F28" s="247">
        <f>+F27/$F$12</f>
        <v>0</v>
      </c>
      <c r="G28" s="247">
        <f>+G27/$G$12</f>
        <v>0</v>
      </c>
      <c r="H28" s="239"/>
      <c r="I28" s="240" t="s">
        <v>382</v>
      </c>
    </row>
    <row r="29" spans="1:9" ht="15" customHeight="1" x14ac:dyDescent="0.2">
      <c r="A29">
        <v>11</v>
      </c>
      <c r="B29" s="693" t="s">
        <v>267</v>
      </c>
      <c r="C29" s="242" t="s">
        <v>988</v>
      </c>
      <c r="D29" s="243">
        <f>+D12-D27</f>
        <v>441000</v>
      </c>
      <c r="E29" s="243">
        <f>+E12-E27</f>
        <v>453437.5</v>
      </c>
      <c r="F29" s="243">
        <f>+F12-F27</f>
        <v>534648.4375</v>
      </c>
      <c r="G29" s="243">
        <f>+G12-G27</f>
        <v>546139.6484375</v>
      </c>
      <c r="H29" s="245"/>
      <c r="I29" s="246" t="s">
        <v>383</v>
      </c>
    </row>
    <row r="30" spans="1:9" ht="16" x14ac:dyDescent="0.2">
      <c r="B30" s="694"/>
      <c r="C30" s="242" t="s">
        <v>989</v>
      </c>
      <c r="D30" s="247">
        <f>+D29/$D$12</f>
        <v>1</v>
      </c>
      <c r="E30" s="247">
        <f>+E29/$E$12</f>
        <v>1</v>
      </c>
      <c r="F30" s="247">
        <f>+F29/$F$12</f>
        <v>1</v>
      </c>
      <c r="G30" s="247">
        <f>+G29/$G$12</f>
        <v>1</v>
      </c>
      <c r="H30" s="245"/>
      <c r="I30" s="246" t="s">
        <v>384</v>
      </c>
    </row>
    <row r="31" spans="1:9" ht="15" customHeight="1" x14ac:dyDescent="0.2">
      <c r="A31">
        <v>12</v>
      </c>
      <c r="B31" s="693" t="s">
        <v>268</v>
      </c>
      <c r="C31" s="242" t="s">
        <v>990</v>
      </c>
      <c r="D31" s="243"/>
      <c r="E31" s="243"/>
      <c r="F31" s="243"/>
      <c r="G31" s="244"/>
      <c r="H31" s="245"/>
      <c r="I31" s="246"/>
    </row>
    <row r="32" spans="1:9" ht="16" x14ac:dyDescent="0.2">
      <c r="B32" s="694"/>
      <c r="C32" s="242" t="s">
        <v>991</v>
      </c>
      <c r="D32" s="248">
        <f>+D31/$D$12</f>
        <v>0</v>
      </c>
      <c r="E32" s="248">
        <f t="shared" ref="E32:G32" si="4">+E31/$D$12</f>
        <v>0</v>
      </c>
      <c r="F32" s="248">
        <f t="shared" si="4"/>
        <v>0</v>
      </c>
      <c r="G32" s="248">
        <f t="shared" si="4"/>
        <v>0</v>
      </c>
      <c r="H32" s="245"/>
      <c r="I32" s="364"/>
    </row>
    <row r="35" spans="2:8" x14ac:dyDescent="0.2">
      <c r="B35" s="88"/>
      <c r="C35" s="88"/>
      <c r="D35" s="88"/>
      <c r="E35" s="88">
        <v>2024</v>
      </c>
      <c r="F35" s="88">
        <v>2025</v>
      </c>
      <c r="G35" s="88">
        <v>2026</v>
      </c>
      <c r="H35" s="88" t="s">
        <v>136</v>
      </c>
    </row>
    <row r="36" spans="2:8" x14ac:dyDescent="0.2">
      <c r="B36" s="88" t="s">
        <v>992</v>
      </c>
      <c r="C36" s="88"/>
      <c r="D36" s="89"/>
      <c r="E36" s="89"/>
      <c r="F36" s="89"/>
      <c r="G36" s="89"/>
      <c r="H36" s="89"/>
    </row>
    <row r="37" spans="2:8" x14ac:dyDescent="0.2">
      <c r="B37" s="88" t="s">
        <v>993</v>
      </c>
      <c r="C37" s="88"/>
      <c r="D37" s="89"/>
      <c r="E37" s="89"/>
      <c r="F37" s="89"/>
      <c r="G37" s="89"/>
      <c r="H37" s="89"/>
    </row>
    <row r="38" spans="2:8" x14ac:dyDescent="0.2">
      <c r="B38" s="88" t="s">
        <v>994</v>
      </c>
      <c r="C38" s="88"/>
      <c r="D38" s="89"/>
      <c r="E38" s="89"/>
      <c r="F38" s="89"/>
      <c r="G38" s="89"/>
      <c r="H38" s="89"/>
    </row>
    <row r="39" spans="2:8" x14ac:dyDescent="0.2">
      <c r="B39" s="88" t="s">
        <v>995</v>
      </c>
      <c r="C39" s="88"/>
      <c r="D39" s="89"/>
      <c r="E39" s="89"/>
      <c r="F39" s="89"/>
      <c r="G39" s="89"/>
      <c r="H39" s="89"/>
    </row>
    <row r="40" spans="2:8" x14ac:dyDescent="0.2">
      <c r="B40" s="88" t="s">
        <v>996</v>
      </c>
      <c r="C40" s="88"/>
      <c r="D40" s="89"/>
      <c r="E40" s="89"/>
      <c r="F40" s="89"/>
      <c r="G40" s="89"/>
      <c r="H40" s="89"/>
    </row>
    <row r="41" spans="2:8" x14ac:dyDescent="0.2">
      <c r="B41" s="88" t="s">
        <v>997</v>
      </c>
      <c r="C41" s="88"/>
      <c r="D41" s="89"/>
      <c r="E41" s="89"/>
      <c r="F41" s="89"/>
      <c r="G41" s="89"/>
      <c r="H41" s="89"/>
    </row>
    <row r="42" spans="2:8" x14ac:dyDescent="0.2">
      <c r="B42" s="88"/>
      <c r="C42" s="88"/>
      <c r="D42" s="89"/>
      <c r="E42" s="89"/>
      <c r="F42" s="89"/>
      <c r="G42" s="89"/>
      <c r="H42" s="89"/>
    </row>
    <row r="43" spans="2:8" x14ac:dyDescent="0.2">
      <c r="B43" s="88" t="s">
        <v>998</v>
      </c>
      <c r="C43" s="88"/>
      <c r="D43" s="89"/>
      <c r="E43" s="89">
        <v>0</v>
      </c>
      <c r="F43" s="89">
        <v>0</v>
      </c>
      <c r="G43" s="89">
        <v>0</v>
      </c>
      <c r="H43" s="89">
        <v>0</v>
      </c>
    </row>
    <row r="44" spans="2:8" ht="46" x14ac:dyDescent="0.2">
      <c r="B44" s="74" t="s">
        <v>999</v>
      </c>
      <c r="C44" s="74"/>
      <c r="D44" s="89"/>
      <c r="E44" s="89"/>
      <c r="F44" s="89"/>
      <c r="G44" s="89"/>
      <c r="H44" s="89"/>
    </row>
    <row r="45" spans="2:8" x14ac:dyDescent="0.2">
      <c r="B45" s="53" t="s">
        <v>1000</v>
      </c>
      <c r="C45" s="53"/>
      <c r="D45" s="55"/>
      <c r="E45" s="55"/>
      <c r="F45" s="55"/>
      <c r="G45" s="55"/>
      <c r="H45" s="55"/>
    </row>
    <row r="46" spans="2:8" ht="16" x14ac:dyDescent="0.2">
      <c r="B46" s="39" t="s">
        <v>1001</v>
      </c>
      <c r="C46" s="39"/>
    </row>
    <row r="47" spans="2:8" x14ac:dyDescent="0.2">
      <c r="B47" s="103"/>
      <c r="C47" s="103"/>
      <c r="D47" s="104"/>
    </row>
    <row r="48" spans="2:8" x14ac:dyDescent="0.2">
      <c r="B48" s="103" t="s">
        <v>695</v>
      </c>
      <c r="C48" s="103"/>
      <c r="D48" s="104"/>
    </row>
    <row r="49" spans="2:4" x14ac:dyDescent="0.2">
      <c r="B49" s="103" t="s">
        <v>55</v>
      </c>
      <c r="C49" s="103"/>
      <c r="D49" s="104"/>
    </row>
    <row r="50" spans="2:4" x14ac:dyDescent="0.2">
      <c r="B50" s="103" t="s">
        <v>56</v>
      </c>
      <c r="C50" s="103"/>
      <c r="D50" s="104"/>
    </row>
    <row r="51" spans="2:4" x14ac:dyDescent="0.2">
      <c r="B51" s="103" t="s">
        <v>1002</v>
      </c>
      <c r="C51" s="103"/>
      <c r="D51" s="104"/>
    </row>
    <row r="52" spans="2:4" x14ac:dyDescent="0.2">
      <c r="B52" s="103" t="s">
        <v>57</v>
      </c>
      <c r="C52" s="103"/>
      <c r="D52" s="104"/>
    </row>
    <row r="53" spans="2:4" x14ac:dyDescent="0.2">
      <c r="B53" s="103" t="s">
        <v>58</v>
      </c>
      <c r="C53" s="103"/>
      <c r="D53" s="104"/>
    </row>
    <row r="54" spans="2:4" x14ac:dyDescent="0.2">
      <c r="B54" s="105" t="s">
        <v>80</v>
      </c>
      <c r="C54" s="105"/>
      <c r="D54" s="104"/>
    </row>
    <row r="55" spans="2:4" x14ac:dyDescent="0.2">
      <c r="B55" s="61" t="s">
        <v>81</v>
      </c>
      <c r="C55" s="141"/>
    </row>
  </sheetData>
  <mergeCells count="16">
    <mergeCell ref="A1:H1"/>
    <mergeCell ref="B7:C7"/>
    <mergeCell ref="B9:C9"/>
    <mergeCell ref="B10:C10"/>
    <mergeCell ref="B11:C11"/>
    <mergeCell ref="B31:B32"/>
    <mergeCell ref="B8:C8"/>
    <mergeCell ref="B12:C12"/>
    <mergeCell ref="B16:C16"/>
    <mergeCell ref="B17:B18"/>
    <mergeCell ref="B25:B26"/>
    <mergeCell ref="B19:B20"/>
    <mergeCell ref="B21:B22"/>
    <mergeCell ref="B23:B24"/>
    <mergeCell ref="B27:B28"/>
    <mergeCell ref="B29:B30"/>
  </mergeCells>
  <pageMargins left="0.7" right="0.7" top="0.75" bottom="0.75" header="0.3" footer="0.3"/>
  <pageSetup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39"/>
  <sheetViews>
    <sheetView workbookViewId="0">
      <selection activeCell="B8" sqref="B8:B26"/>
    </sheetView>
  </sheetViews>
  <sheetFormatPr baseColWidth="10" defaultColWidth="8.6640625" defaultRowHeight="15" x14ac:dyDescent="0.2"/>
  <cols>
    <col min="1" max="1" width="3.83203125" customWidth="1"/>
    <col min="2" max="2" width="29.6640625" customWidth="1"/>
    <col min="3" max="4" width="12.5" customWidth="1"/>
    <col min="5" max="5" width="13.6640625" customWidth="1"/>
    <col min="6" max="6" width="14.5" customWidth="1"/>
    <col min="7" max="7" width="13.6640625" customWidth="1"/>
    <col min="8" max="8" width="40" style="51" customWidth="1"/>
    <col min="9" max="9" width="17.6640625" customWidth="1"/>
    <col min="10" max="10" width="18.5" customWidth="1"/>
  </cols>
  <sheetData>
    <row r="1" spans="1:40" ht="16" x14ac:dyDescent="0.2">
      <c r="A1" s="640" t="s">
        <v>347</v>
      </c>
      <c r="B1" s="640"/>
      <c r="C1" s="640"/>
      <c r="D1" s="640"/>
      <c r="E1" s="640"/>
      <c r="F1" s="640"/>
      <c r="G1" s="640"/>
      <c r="H1" s="640"/>
    </row>
    <row r="2" spans="1:40" ht="16" thickBot="1" x14ac:dyDescent="0.25">
      <c r="A2" s="3"/>
      <c r="B2" s="274" t="s">
        <v>395</v>
      </c>
      <c r="C2" s="3"/>
      <c r="D2" s="3"/>
      <c r="E2" s="3"/>
      <c r="F2" s="3"/>
      <c r="G2" s="3"/>
      <c r="H2" s="4"/>
    </row>
    <row r="3" spans="1:40" s="1" customFormat="1" ht="16" thickTop="1" x14ac:dyDescent="0.2">
      <c r="A3" s="155"/>
      <c r="B3" s="162" t="s">
        <v>1003</v>
      </c>
      <c r="C3" s="163">
        <v>2023</v>
      </c>
      <c r="D3" s="163">
        <v>2024</v>
      </c>
      <c r="E3" s="163">
        <v>2025</v>
      </c>
      <c r="F3" s="164">
        <v>2026</v>
      </c>
      <c r="I3"/>
      <c r="J3"/>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1" customFormat="1" ht="27.75" customHeight="1" x14ac:dyDescent="0.2">
      <c r="A4" s="155"/>
      <c r="B4" s="904" t="s">
        <v>1574</v>
      </c>
      <c r="C4" s="153">
        <v>5000000</v>
      </c>
      <c r="D4" s="153">
        <f>+(C4*H5)+C4</f>
        <v>5125000</v>
      </c>
      <c r="E4" s="153">
        <f>+(D4*H5)+D4</f>
        <v>5253125</v>
      </c>
      <c r="F4" s="166">
        <f>+(E4*H5)+E4</f>
        <v>5384453.125</v>
      </c>
      <c r="H4" s="90" t="s">
        <v>1004</v>
      </c>
      <c r="I4"/>
      <c r="J4"/>
      <c r="K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1" customFormat="1" ht="16" thickBot="1" x14ac:dyDescent="0.25">
      <c r="A5" s="155"/>
      <c r="B5" s="904" t="s">
        <v>1575</v>
      </c>
      <c r="C5" s="168">
        <v>2000000</v>
      </c>
      <c r="D5" s="168">
        <f>+(C5*H5)+C5</f>
        <v>2050000</v>
      </c>
      <c r="E5" s="168">
        <f>+(D5*H5)+D5</f>
        <v>2101250</v>
      </c>
      <c r="F5" s="169">
        <f>+(E5*H5)+E5</f>
        <v>2153781.25</v>
      </c>
      <c r="H5" s="91">
        <v>2.5000000000000001E-2</v>
      </c>
      <c r="I5"/>
      <c r="J5"/>
      <c r="K5"/>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8" thickTop="1" thickBot="1" x14ac:dyDescent="0.25">
      <c r="B6" s="13"/>
      <c r="C6" s="13"/>
      <c r="D6" s="14"/>
      <c r="E6" s="14"/>
      <c r="F6" s="14"/>
      <c r="G6" s="14"/>
    </row>
    <row r="7" spans="1:40" ht="28.5" customHeight="1" thickTop="1" thickBot="1" x14ac:dyDescent="0.25">
      <c r="B7" s="262" t="s">
        <v>82</v>
      </c>
      <c r="C7" s="263"/>
      <c r="D7" s="197">
        <v>2023</v>
      </c>
      <c r="E7" s="197">
        <v>2024</v>
      </c>
      <c r="F7" s="197">
        <v>2025</v>
      </c>
      <c r="G7" s="197">
        <v>2026</v>
      </c>
      <c r="H7" s="264" t="s">
        <v>1005</v>
      </c>
      <c r="I7" s="198" t="s">
        <v>1006</v>
      </c>
    </row>
    <row r="8" spans="1:40" ht="47.25" customHeight="1" thickTop="1" x14ac:dyDescent="0.2">
      <c r="A8">
        <v>1</v>
      </c>
      <c r="B8" s="250" t="s">
        <v>269</v>
      </c>
      <c r="C8" s="249" t="s">
        <v>1007</v>
      </c>
      <c r="D8" s="260">
        <f>+C4*0.05</f>
        <v>250000</v>
      </c>
      <c r="E8" s="260">
        <f t="shared" ref="E8:G8" si="0">+D4*0.05</f>
        <v>256250</v>
      </c>
      <c r="F8" s="260">
        <f t="shared" si="0"/>
        <v>262656.25</v>
      </c>
      <c r="G8" s="260">
        <f t="shared" si="0"/>
        <v>269222.65625</v>
      </c>
      <c r="H8" s="250"/>
      <c r="I8" s="68" t="s">
        <v>1008</v>
      </c>
      <c r="J8" s="536"/>
    </row>
    <row r="9" spans="1:40" ht="33.75" customHeight="1" x14ac:dyDescent="0.2">
      <c r="A9">
        <v>2</v>
      </c>
      <c r="B9" s="915" t="s">
        <v>270</v>
      </c>
      <c r="C9" s="249" t="s">
        <v>1009</v>
      </c>
      <c r="D9" s="260">
        <f>+D8*D10</f>
        <v>250000</v>
      </c>
      <c r="E9" s="260">
        <f>+E8*E10</f>
        <v>256250</v>
      </c>
      <c r="F9" s="260">
        <f>+F8*F10</f>
        <v>262656.25</v>
      </c>
      <c r="G9" s="260">
        <f>+G8*G10</f>
        <v>269222.65625</v>
      </c>
      <c r="H9" s="705" t="s">
        <v>83</v>
      </c>
      <c r="I9" s="68" t="s">
        <v>1010</v>
      </c>
      <c r="J9" s="273"/>
    </row>
    <row r="10" spans="1:40" ht="49.5" customHeight="1" x14ac:dyDescent="0.2">
      <c r="B10" s="916"/>
      <c r="C10" s="249" t="s">
        <v>1011</v>
      </c>
      <c r="D10" s="258">
        <v>1</v>
      </c>
      <c r="E10" s="258">
        <v>1</v>
      </c>
      <c r="F10" s="258">
        <v>1</v>
      </c>
      <c r="G10" s="258">
        <v>1</v>
      </c>
      <c r="H10" s="706"/>
      <c r="I10" s="68" t="s">
        <v>1012</v>
      </c>
      <c r="J10" s="273"/>
    </row>
    <row r="11" spans="1:40" ht="33.75" customHeight="1" x14ac:dyDescent="0.2">
      <c r="A11">
        <v>3</v>
      </c>
      <c r="B11" s="917" t="s">
        <v>272</v>
      </c>
      <c r="C11" s="251" t="s">
        <v>1013</v>
      </c>
      <c r="D11" s="252"/>
      <c r="E11" s="252"/>
      <c r="F11" s="252"/>
      <c r="G11" s="253"/>
      <c r="H11" s="703"/>
      <c r="I11" s="140" t="s">
        <v>1014</v>
      </c>
    </row>
    <row r="12" spans="1:40" ht="33.75" customHeight="1" x14ac:dyDescent="0.2">
      <c r="B12" s="918"/>
      <c r="C12" s="251" t="s">
        <v>1015</v>
      </c>
      <c r="D12" s="259">
        <f>+D11/D9</f>
        <v>0</v>
      </c>
      <c r="E12" s="259">
        <f t="shared" ref="E12:G12" si="1">+E11/E9</f>
        <v>0</v>
      </c>
      <c r="F12" s="259">
        <f t="shared" si="1"/>
        <v>0</v>
      </c>
      <c r="G12" s="259">
        <f t="shared" si="1"/>
        <v>0</v>
      </c>
      <c r="H12" s="704"/>
      <c r="I12" s="140" t="s">
        <v>1016</v>
      </c>
    </row>
    <row r="13" spans="1:40" ht="33.75" customHeight="1" x14ac:dyDescent="0.2">
      <c r="A13">
        <v>4</v>
      </c>
      <c r="B13" s="917" t="s">
        <v>273</v>
      </c>
      <c r="C13" s="251" t="s">
        <v>1017</v>
      </c>
      <c r="D13" s="252"/>
      <c r="E13" s="252"/>
      <c r="F13" s="252"/>
      <c r="G13" s="253"/>
      <c r="H13" s="703"/>
      <c r="I13" s="140" t="s">
        <v>1018</v>
      </c>
    </row>
    <row r="14" spans="1:40" ht="33.75" customHeight="1" x14ac:dyDescent="0.2">
      <c r="B14" s="918"/>
      <c r="C14" s="251" t="s">
        <v>1019</v>
      </c>
      <c r="D14" s="259">
        <f>+D13/D9</f>
        <v>0</v>
      </c>
      <c r="E14" s="259">
        <f t="shared" ref="E14:G14" si="2">+E13/E9</f>
        <v>0</v>
      </c>
      <c r="F14" s="259">
        <f t="shared" si="2"/>
        <v>0</v>
      </c>
      <c r="G14" s="259">
        <f t="shared" si="2"/>
        <v>0</v>
      </c>
      <c r="H14" s="704"/>
      <c r="I14" s="140" t="s">
        <v>1020</v>
      </c>
    </row>
    <row r="15" spans="1:40" ht="33.75" customHeight="1" x14ac:dyDescent="0.2">
      <c r="A15">
        <v>5</v>
      </c>
      <c r="B15" s="917" t="s">
        <v>274</v>
      </c>
      <c r="C15" s="251" t="s">
        <v>1021</v>
      </c>
      <c r="D15" s="252">
        <f>+D11+D13</f>
        <v>0</v>
      </c>
      <c r="E15" s="252">
        <f t="shared" ref="E15:G15" si="3">+E11+E13</f>
        <v>0</v>
      </c>
      <c r="F15" s="252">
        <f t="shared" si="3"/>
        <v>0</v>
      </c>
      <c r="G15" s="252">
        <f t="shared" si="3"/>
        <v>0</v>
      </c>
      <c r="H15" s="703"/>
      <c r="I15" s="140" t="s">
        <v>1022</v>
      </c>
    </row>
    <row r="16" spans="1:40" ht="33.75" customHeight="1" x14ac:dyDescent="0.2">
      <c r="B16" s="918"/>
      <c r="C16" s="251" t="s">
        <v>1023</v>
      </c>
      <c r="D16" s="259">
        <f>+D15/D9</f>
        <v>0</v>
      </c>
      <c r="E16" s="259">
        <f t="shared" ref="E16:G16" si="4">+E15/E9</f>
        <v>0</v>
      </c>
      <c r="F16" s="259">
        <f t="shared" si="4"/>
        <v>0</v>
      </c>
      <c r="G16" s="259">
        <f t="shared" si="4"/>
        <v>0</v>
      </c>
      <c r="H16" s="704"/>
      <c r="I16" s="140" t="s">
        <v>1024</v>
      </c>
    </row>
    <row r="17" spans="1:10" ht="33.75" customHeight="1" x14ac:dyDescent="0.2">
      <c r="A17">
        <v>6</v>
      </c>
      <c r="B17" s="917" t="s">
        <v>275</v>
      </c>
      <c r="C17" s="251" t="s">
        <v>1025</v>
      </c>
      <c r="D17" s="261">
        <f>+D9-D15</f>
        <v>250000</v>
      </c>
      <c r="E17" s="261">
        <f t="shared" ref="E17:G17" si="5">+E9-E15</f>
        <v>256250</v>
      </c>
      <c r="F17" s="261">
        <f t="shared" si="5"/>
        <v>262656.25</v>
      </c>
      <c r="G17" s="261">
        <f t="shared" si="5"/>
        <v>269222.65625</v>
      </c>
      <c r="H17" s="703"/>
      <c r="I17" s="140" t="s">
        <v>1026</v>
      </c>
    </row>
    <row r="18" spans="1:10" ht="33.75" customHeight="1" x14ac:dyDescent="0.2">
      <c r="B18" s="918" t="s">
        <v>265</v>
      </c>
      <c r="C18" s="251" t="s">
        <v>1027</v>
      </c>
      <c r="D18" s="259">
        <f>+D17/D9</f>
        <v>1</v>
      </c>
      <c r="E18" s="259">
        <f t="shared" ref="E18:G18" si="6">+E17/E9</f>
        <v>1</v>
      </c>
      <c r="F18" s="259">
        <f t="shared" si="6"/>
        <v>1</v>
      </c>
      <c r="G18" s="259">
        <f t="shared" si="6"/>
        <v>1</v>
      </c>
      <c r="H18" s="704"/>
      <c r="I18" s="140" t="s">
        <v>1028</v>
      </c>
    </row>
    <row r="19" spans="1:10" x14ac:dyDescent="0.2">
      <c r="A19">
        <v>7</v>
      </c>
      <c r="B19" s="917" t="s">
        <v>276</v>
      </c>
      <c r="C19" s="251" t="s">
        <v>1029</v>
      </c>
      <c r="D19" s="254"/>
      <c r="E19" s="254"/>
      <c r="F19" s="254"/>
      <c r="G19" s="255"/>
      <c r="H19" s="703"/>
      <c r="I19" s="240" t="s">
        <v>1030</v>
      </c>
    </row>
    <row r="20" spans="1:10" x14ac:dyDescent="0.2">
      <c r="B20" s="918"/>
      <c r="C20" s="251" t="s">
        <v>1031</v>
      </c>
      <c r="D20" s="259">
        <f>+D19/D9</f>
        <v>0</v>
      </c>
      <c r="E20" s="259">
        <f t="shared" ref="E20:G20" si="7">+E19/E9</f>
        <v>0</v>
      </c>
      <c r="F20" s="259">
        <f t="shared" si="7"/>
        <v>0</v>
      </c>
      <c r="G20" s="259">
        <f t="shared" si="7"/>
        <v>0</v>
      </c>
      <c r="H20" s="704"/>
      <c r="I20" s="240" t="s">
        <v>1032</v>
      </c>
    </row>
    <row r="21" spans="1:10" ht="15" customHeight="1" x14ac:dyDescent="0.2">
      <c r="A21">
        <v>8</v>
      </c>
      <c r="B21" s="917" t="s">
        <v>277</v>
      </c>
      <c r="C21" s="251" t="s">
        <v>1033</v>
      </c>
      <c r="D21" s="254">
        <f>+D19+D15</f>
        <v>0</v>
      </c>
      <c r="E21" s="254">
        <f t="shared" ref="E21:G21" si="8">+E19+E15</f>
        <v>0</v>
      </c>
      <c r="F21" s="254">
        <f t="shared" si="8"/>
        <v>0</v>
      </c>
      <c r="G21" s="254">
        <f t="shared" si="8"/>
        <v>0</v>
      </c>
      <c r="H21" s="703"/>
      <c r="I21" s="240" t="s">
        <v>1034</v>
      </c>
    </row>
    <row r="22" spans="1:10" ht="37.5" customHeight="1" x14ac:dyDescent="0.2">
      <c r="B22" s="918"/>
      <c r="C22" s="251" t="s">
        <v>1035</v>
      </c>
      <c r="D22" s="259">
        <f>+D21/D9</f>
        <v>0</v>
      </c>
      <c r="E22" s="259">
        <f t="shared" ref="E22:G22" si="9">+E21/E9</f>
        <v>0</v>
      </c>
      <c r="F22" s="259">
        <f t="shared" si="9"/>
        <v>0</v>
      </c>
      <c r="G22" s="259">
        <f t="shared" si="9"/>
        <v>0</v>
      </c>
      <c r="H22" s="704"/>
      <c r="I22" s="240" t="s">
        <v>1036</v>
      </c>
    </row>
    <row r="23" spans="1:10" x14ac:dyDescent="0.2">
      <c r="A23">
        <v>9</v>
      </c>
      <c r="B23" s="917" t="s">
        <v>278</v>
      </c>
      <c r="C23" s="251" t="s">
        <v>1037</v>
      </c>
      <c r="D23" s="254">
        <f>+D9-D21</f>
        <v>250000</v>
      </c>
      <c r="E23" s="254">
        <f t="shared" ref="E23:G23" si="10">+E9-E21</f>
        <v>256250</v>
      </c>
      <c r="F23" s="254">
        <f t="shared" si="10"/>
        <v>262656.25</v>
      </c>
      <c r="G23" s="254">
        <f t="shared" si="10"/>
        <v>269222.65625</v>
      </c>
      <c r="H23" s="703"/>
      <c r="I23" s="240" t="s">
        <v>1038</v>
      </c>
    </row>
    <row r="24" spans="1:10" x14ac:dyDescent="0.2">
      <c r="B24" s="918"/>
      <c r="C24" s="251" t="s">
        <v>1039</v>
      </c>
      <c r="D24" s="259">
        <f>+D23/D9</f>
        <v>1</v>
      </c>
      <c r="E24" s="259">
        <f t="shared" ref="E24:G24" si="11">+E23/E9</f>
        <v>1</v>
      </c>
      <c r="F24" s="259">
        <f t="shared" si="11"/>
        <v>1</v>
      </c>
      <c r="G24" s="259">
        <f t="shared" si="11"/>
        <v>1</v>
      </c>
      <c r="H24" s="704"/>
      <c r="I24" s="240" t="s">
        <v>1040</v>
      </c>
    </row>
    <row r="25" spans="1:10" x14ac:dyDescent="0.2">
      <c r="A25">
        <v>10</v>
      </c>
      <c r="B25" s="917" t="s">
        <v>279</v>
      </c>
      <c r="C25" s="251" t="s">
        <v>1041</v>
      </c>
      <c r="D25" s="256"/>
      <c r="E25" s="256"/>
      <c r="F25" s="256"/>
      <c r="G25" s="256"/>
      <c r="H25" s="703"/>
      <c r="I25" s="257"/>
    </row>
    <row r="26" spans="1:10" ht="33.75" customHeight="1" x14ac:dyDescent="0.2">
      <c r="B26" s="918"/>
      <c r="C26" s="251" t="s">
        <v>1042</v>
      </c>
      <c r="D26" s="259">
        <f>+D25/D9</f>
        <v>0</v>
      </c>
      <c r="E26" s="259">
        <f t="shared" ref="E26:G26" si="12">+E25/E9</f>
        <v>0</v>
      </c>
      <c r="F26" s="259">
        <f t="shared" si="12"/>
        <v>0</v>
      </c>
      <c r="G26" s="259">
        <f t="shared" si="12"/>
        <v>0</v>
      </c>
      <c r="H26" s="704"/>
      <c r="I26" s="257"/>
      <c r="J26" s="536"/>
    </row>
    <row r="27" spans="1:10" x14ac:dyDescent="0.2">
      <c r="B27" s="138"/>
      <c r="C27" s="143"/>
      <c r="D27" s="55"/>
      <c r="E27" s="55"/>
      <c r="F27" s="55"/>
      <c r="G27" s="55"/>
      <c r="H27" s="55"/>
    </row>
    <row r="28" spans="1:10" x14ac:dyDescent="0.2">
      <c r="B28" s="138"/>
      <c r="C28" s="143"/>
      <c r="D28" s="55"/>
      <c r="E28" s="55"/>
      <c r="F28" s="55"/>
      <c r="G28" s="55"/>
      <c r="H28" s="55"/>
    </row>
    <row r="29" spans="1:10" x14ac:dyDescent="0.2">
      <c r="D29" s="144">
        <v>2023</v>
      </c>
      <c r="E29" s="144">
        <v>2024</v>
      </c>
      <c r="F29" s="144">
        <v>2025</v>
      </c>
      <c r="G29" s="144">
        <v>2026</v>
      </c>
      <c r="H29"/>
    </row>
    <row r="30" spans="1:10" x14ac:dyDescent="0.2">
      <c r="B30" s="88" t="s">
        <v>1043</v>
      </c>
      <c r="C30" s="88"/>
      <c r="D30" s="89"/>
      <c r="E30" s="89"/>
      <c r="F30" s="89"/>
      <c r="G30" s="89"/>
      <c r="H30" s="89"/>
    </row>
    <row r="31" spans="1:10" x14ac:dyDescent="0.2">
      <c r="B31" s="88" t="s">
        <v>1044</v>
      </c>
      <c r="C31" s="88"/>
      <c r="D31" s="89"/>
      <c r="E31" s="89"/>
      <c r="F31" s="89"/>
      <c r="G31" s="89"/>
      <c r="H31" s="89"/>
    </row>
    <row r="32" spans="1:10" x14ac:dyDescent="0.2">
      <c r="B32" s="88" t="s">
        <v>1045</v>
      </c>
      <c r="C32" s="88"/>
      <c r="D32" s="89"/>
      <c r="E32" s="89"/>
      <c r="F32" s="89"/>
      <c r="G32" s="89"/>
      <c r="H32" s="89"/>
    </row>
    <row r="33" spans="2:8" x14ac:dyDescent="0.2">
      <c r="B33" s="88" t="s">
        <v>1046</v>
      </c>
      <c r="C33" s="88"/>
      <c r="D33" s="89"/>
      <c r="E33" s="89"/>
      <c r="F33" s="89"/>
      <c r="G33" s="89"/>
      <c r="H33" s="89"/>
    </row>
    <row r="34" spans="2:8" x14ac:dyDescent="0.2">
      <c r="B34" s="88" t="s">
        <v>1047</v>
      </c>
      <c r="C34" s="88"/>
      <c r="D34" s="89"/>
      <c r="E34" s="89"/>
      <c r="F34" s="89"/>
      <c r="G34" s="89"/>
      <c r="H34" s="89"/>
    </row>
    <row r="35" spans="2:8" x14ac:dyDescent="0.2">
      <c r="B35" s="88" t="s">
        <v>1048</v>
      </c>
      <c r="C35" s="88"/>
      <c r="D35" s="89"/>
      <c r="E35" s="89"/>
      <c r="F35" s="89"/>
      <c r="G35" s="89"/>
      <c r="H35" s="89"/>
    </row>
    <row r="36" spans="2:8" x14ac:dyDescent="0.2">
      <c r="B36" s="88"/>
      <c r="C36" s="88"/>
      <c r="D36" s="89"/>
      <c r="E36" s="89"/>
      <c r="F36" s="89"/>
      <c r="G36" s="89"/>
      <c r="H36" s="89"/>
    </row>
    <row r="37" spans="2:8" x14ac:dyDescent="0.2">
      <c r="B37" s="88" t="s">
        <v>1049</v>
      </c>
      <c r="C37" s="88"/>
      <c r="D37" s="89"/>
      <c r="E37" s="89">
        <v>0</v>
      </c>
      <c r="F37" s="89">
        <v>0</v>
      </c>
      <c r="G37" s="89">
        <v>0</v>
      </c>
      <c r="H37" s="89">
        <v>0</v>
      </c>
    </row>
    <row r="38" spans="2:8" ht="46" x14ac:dyDescent="0.2">
      <c r="B38" s="74" t="s">
        <v>1438</v>
      </c>
      <c r="C38" s="74"/>
      <c r="D38" s="89"/>
      <c r="E38" s="89"/>
      <c r="F38" s="89"/>
      <c r="G38" s="89"/>
      <c r="H38" s="89"/>
    </row>
    <row r="39" spans="2:8" x14ac:dyDescent="0.2">
      <c r="B39" s="53" t="s">
        <v>1050</v>
      </c>
      <c r="C39" s="53"/>
      <c r="D39" s="55"/>
      <c r="E39" s="55"/>
      <c r="F39" s="55"/>
      <c r="G39" s="55"/>
      <c r="H39" s="55"/>
    </row>
  </sheetData>
  <mergeCells count="19">
    <mergeCell ref="H23:H24"/>
    <mergeCell ref="H25:H26"/>
    <mergeCell ref="B25:B26"/>
    <mergeCell ref="A1:H1"/>
    <mergeCell ref="B19:B20"/>
    <mergeCell ref="B21:B22"/>
    <mergeCell ref="B23:B24"/>
    <mergeCell ref="B17:B18"/>
    <mergeCell ref="B9:B10"/>
    <mergeCell ref="H9:H10"/>
    <mergeCell ref="B11:B12"/>
    <mergeCell ref="B13:B14"/>
    <mergeCell ref="B15:B16"/>
    <mergeCell ref="H11:H12"/>
    <mergeCell ref="H13:H14"/>
    <mergeCell ref="H15:H16"/>
    <mergeCell ref="H17:H18"/>
    <mergeCell ref="H19:H20"/>
    <mergeCell ref="H21:H22"/>
  </mergeCells>
  <pageMargins left="0.7" right="0.7" top="0.75" bottom="0.75" header="0.3" footer="0.3"/>
  <pageSetup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9B8DB-A5DF-4A5B-8AB6-A69C24125090}">
  <dimension ref="A1:AO108"/>
  <sheetViews>
    <sheetView zoomScale="90" zoomScaleNormal="90" workbookViewId="0">
      <selection activeCell="B4" sqref="B4:B5"/>
    </sheetView>
  </sheetViews>
  <sheetFormatPr baseColWidth="10" defaultColWidth="8.6640625" defaultRowHeight="14" x14ac:dyDescent="0.15"/>
  <cols>
    <col min="1" max="1" width="9" style="59" bestFit="1" customWidth="1"/>
    <col min="2" max="2" width="74.5" style="53" customWidth="1"/>
    <col min="3" max="3" width="9" style="53" customWidth="1"/>
    <col min="4" max="4" width="15.6640625" style="53" customWidth="1"/>
    <col min="5" max="5" width="13" style="53" customWidth="1"/>
    <col min="6" max="6" width="15.5" style="53" customWidth="1"/>
    <col min="7" max="7" width="32.83203125" style="53" customWidth="1"/>
    <col min="8" max="8" width="59.6640625" style="53" customWidth="1"/>
    <col min="9" max="9" width="25.6640625" style="53" customWidth="1"/>
    <col min="10" max="10" width="52.6640625" style="70" customWidth="1"/>
    <col min="11" max="16384" width="8.6640625" style="53"/>
  </cols>
  <sheetData>
    <row r="1" spans="1:41" customFormat="1" ht="15.75" customHeight="1" x14ac:dyDescent="0.2">
      <c r="A1" s="410" t="s">
        <v>1572</v>
      </c>
      <c r="B1" s="299"/>
      <c r="C1" s="299"/>
      <c r="D1" s="299"/>
      <c r="E1" s="299"/>
      <c r="F1" s="299"/>
      <c r="G1" s="299"/>
      <c r="H1" s="299"/>
      <c r="I1" s="299"/>
      <c r="J1" s="295"/>
    </row>
    <row r="2" spans="1:41" customFormat="1" ht="17" thickBot="1" x14ac:dyDescent="0.25">
      <c r="A2" s="411"/>
      <c r="B2" s="275"/>
      <c r="C2" s="3"/>
      <c r="D2" s="3"/>
      <c r="E2" s="3"/>
      <c r="F2" s="3"/>
      <c r="G2" s="3"/>
      <c r="H2" s="4"/>
      <c r="I2" s="3"/>
      <c r="J2" s="295"/>
    </row>
    <row r="3" spans="1:41" s="1" customFormat="1" ht="16" x14ac:dyDescent="0.2">
      <c r="A3" s="412"/>
      <c r="B3" s="300" t="s">
        <v>1051</v>
      </c>
      <c r="C3" s="301"/>
      <c r="D3" s="289">
        <v>2023</v>
      </c>
      <c r="E3" s="289">
        <v>2024</v>
      </c>
      <c r="F3" s="289">
        <v>2025</v>
      </c>
      <c r="G3" s="290">
        <v>2026</v>
      </c>
      <c r="I3" s="276"/>
      <c r="J3" s="90" t="s">
        <v>1052</v>
      </c>
      <c r="K3"/>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5" customHeight="1" x14ac:dyDescent="0.2">
      <c r="A4" s="412"/>
      <c r="B4" s="904" t="s">
        <v>1574</v>
      </c>
      <c r="C4" s="302"/>
      <c r="D4" s="209">
        <v>5000000</v>
      </c>
      <c r="E4" s="209">
        <f>+(D4*J4)+D4</f>
        <v>5125000</v>
      </c>
      <c r="F4" s="209">
        <f>+(E4*J4)+E4</f>
        <v>5253125</v>
      </c>
      <c r="G4" s="291">
        <f>+(F4*J4)+F4</f>
        <v>5384453.125</v>
      </c>
      <c r="I4" s="56"/>
      <c r="J4" s="91">
        <v>2.5000000000000001E-2</v>
      </c>
      <c r="K4"/>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6" thickBot="1" x14ac:dyDescent="0.25">
      <c r="A5" s="412"/>
      <c r="B5" s="904" t="s">
        <v>1575</v>
      </c>
      <c r="C5" s="303"/>
      <c r="D5" s="292">
        <v>2000000</v>
      </c>
      <c r="E5" s="292">
        <f>+(D5*J4)+D5</f>
        <v>2050000</v>
      </c>
      <c r="F5" s="292">
        <f>+(E5*J4)+E5</f>
        <v>2101250</v>
      </c>
      <c r="G5" s="293">
        <f>+(F5*J4)+F5</f>
        <v>2153781.25</v>
      </c>
      <c r="I5" s="56"/>
      <c r="J5" s="295"/>
      <c r="K5"/>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s="1" customFormat="1" ht="15" x14ac:dyDescent="0.2">
      <c r="A6" s="413"/>
      <c r="B6" s="56"/>
      <c r="C6" s="56"/>
      <c r="D6" s="56"/>
      <c r="E6" s="56"/>
      <c r="F6" s="56"/>
      <c r="H6" s="170"/>
      <c r="J6" s="295"/>
      <c r="K6"/>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1" x14ac:dyDescent="0.15">
      <c r="A7" s="378"/>
      <c r="B7" s="381"/>
      <c r="C7" s="381"/>
      <c r="D7" s="382">
        <v>2023</v>
      </c>
      <c r="E7" s="382">
        <v>2024</v>
      </c>
      <c r="F7" s="382">
        <v>2025</v>
      </c>
      <c r="G7" s="382">
        <v>2026</v>
      </c>
      <c r="H7" s="383" t="s">
        <v>1053</v>
      </c>
      <c r="I7" s="382" t="s">
        <v>543</v>
      </c>
    </row>
    <row r="8" spans="1:41" ht="46.5" customHeight="1" x14ac:dyDescent="0.2">
      <c r="A8" s="403">
        <v>1</v>
      </c>
      <c r="B8" s="404" t="s">
        <v>385</v>
      </c>
      <c r="C8" s="404" t="s">
        <v>1054</v>
      </c>
      <c r="D8" s="395">
        <v>13000000</v>
      </c>
      <c r="E8" s="395">
        <v>13390000</v>
      </c>
      <c r="F8" s="395">
        <v>13791700</v>
      </c>
      <c r="G8" s="395">
        <v>14205451</v>
      </c>
      <c r="H8" s="451" t="s">
        <v>596</v>
      </c>
      <c r="I8" s="384"/>
      <c r="J8" s="296"/>
    </row>
    <row r="9" spans="1:41" ht="54" customHeight="1" x14ac:dyDescent="0.15">
      <c r="A9" s="713">
        <v>1.1000000000000001</v>
      </c>
      <c r="B9" s="401" t="s">
        <v>560</v>
      </c>
      <c r="C9" s="385" t="s">
        <v>1055</v>
      </c>
      <c r="D9" s="386">
        <v>0.65</v>
      </c>
      <c r="E9" s="386">
        <v>0.65</v>
      </c>
      <c r="F9" s="386">
        <v>0.65</v>
      </c>
      <c r="G9" s="386">
        <v>0.65</v>
      </c>
      <c r="H9" s="397" t="s">
        <v>683</v>
      </c>
      <c r="I9" s="387"/>
      <c r="J9" s="296"/>
    </row>
    <row r="10" spans="1:41" ht="73.5" customHeight="1" x14ac:dyDescent="0.15">
      <c r="A10" s="713"/>
      <c r="B10" s="401" t="s">
        <v>386</v>
      </c>
      <c r="C10" s="385" t="s">
        <v>1056</v>
      </c>
      <c r="D10" s="395">
        <f>+D8*D9</f>
        <v>8450000</v>
      </c>
      <c r="E10" s="395">
        <f t="shared" ref="E10:G10" si="0">+E8*E9</f>
        <v>8703500</v>
      </c>
      <c r="F10" s="395">
        <f t="shared" si="0"/>
        <v>8964605</v>
      </c>
      <c r="G10" s="395">
        <f t="shared" si="0"/>
        <v>9233543.1500000004</v>
      </c>
      <c r="H10" s="397" t="s">
        <v>1547</v>
      </c>
      <c r="I10" s="387"/>
      <c r="J10" s="534"/>
    </row>
    <row r="11" spans="1:41" ht="52.5" customHeight="1" x14ac:dyDescent="0.15">
      <c r="A11" s="713">
        <v>1.2</v>
      </c>
      <c r="B11" s="401" t="s">
        <v>11</v>
      </c>
      <c r="C11" s="385" t="s">
        <v>1057</v>
      </c>
      <c r="D11" s="386">
        <v>0.05</v>
      </c>
      <c r="E11" s="386">
        <v>0.05</v>
      </c>
      <c r="F11" s="386">
        <v>0.15</v>
      </c>
      <c r="G11" s="386">
        <v>0.15</v>
      </c>
      <c r="H11" s="397" t="s">
        <v>684</v>
      </c>
      <c r="I11" s="387"/>
      <c r="J11" s="296"/>
    </row>
    <row r="12" spans="1:41" ht="54" customHeight="1" x14ac:dyDescent="0.15">
      <c r="A12" s="713"/>
      <c r="B12" s="401" t="s">
        <v>387</v>
      </c>
      <c r="C12" s="385" t="s">
        <v>1058</v>
      </c>
      <c r="D12" s="395">
        <f>+D8*D11</f>
        <v>650000</v>
      </c>
      <c r="E12" s="395">
        <f t="shared" ref="E12:G12" si="1">+E8*E11</f>
        <v>669500</v>
      </c>
      <c r="F12" s="395">
        <f t="shared" si="1"/>
        <v>2068755</v>
      </c>
      <c r="G12" s="395">
        <f t="shared" si="1"/>
        <v>2130817.65</v>
      </c>
      <c r="H12" s="397" t="s">
        <v>1548</v>
      </c>
      <c r="I12" s="387"/>
    </row>
    <row r="13" spans="1:41" ht="51.75" customHeight="1" x14ac:dyDescent="0.15">
      <c r="A13" s="713">
        <v>1.3</v>
      </c>
      <c r="B13" s="401" t="s">
        <v>12</v>
      </c>
      <c r="C13" s="385" t="s">
        <v>1059</v>
      </c>
      <c r="D13" s="386">
        <v>0.3</v>
      </c>
      <c r="E13" s="386">
        <v>0.3</v>
      </c>
      <c r="F13" s="386">
        <v>0.2</v>
      </c>
      <c r="G13" s="386">
        <v>0.2</v>
      </c>
      <c r="H13" s="397" t="s">
        <v>685</v>
      </c>
      <c r="I13" s="387"/>
    </row>
    <row r="14" spans="1:41" ht="71.25" customHeight="1" x14ac:dyDescent="0.15">
      <c r="A14" s="713"/>
      <c r="B14" s="401" t="s">
        <v>388</v>
      </c>
      <c r="C14" s="385" t="s">
        <v>1060</v>
      </c>
      <c r="D14" s="395">
        <f>+D8*D13</f>
        <v>3900000</v>
      </c>
      <c r="E14" s="395">
        <f t="shared" ref="E14:G14" si="2">+E8*E13</f>
        <v>4017000</v>
      </c>
      <c r="F14" s="395">
        <f t="shared" si="2"/>
        <v>2758340</v>
      </c>
      <c r="G14" s="395">
        <f t="shared" si="2"/>
        <v>2841090.2</v>
      </c>
      <c r="H14" s="397" t="s">
        <v>1549</v>
      </c>
      <c r="I14" s="387"/>
    </row>
    <row r="15" spans="1:41" ht="58.5" customHeight="1" x14ac:dyDescent="0.15">
      <c r="A15" s="398"/>
      <c r="B15" s="399" t="s">
        <v>13</v>
      </c>
      <c r="C15" s="714"/>
      <c r="D15" s="715"/>
      <c r="E15" s="715"/>
      <c r="F15" s="715"/>
      <c r="G15" s="716"/>
      <c r="H15" s="452" t="s">
        <v>14</v>
      </c>
      <c r="I15" s="294"/>
    </row>
    <row r="16" spans="1:41" ht="44.25" customHeight="1" x14ac:dyDescent="0.15">
      <c r="A16" s="398">
        <v>2</v>
      </c>
      <c r="B16" s="453" t="s">
        <v>697</v>
      </c>
      <c r="C16" s="399" t="s">
        <v>1061</v>
      </c>
      <c r="D16" s="400"/>
      <c r="E16" s="400"/>
      <c r="F16" s="400"/>
      <c r="G16" s="400"/>
      <c r="H16" s="452"/>
      <c r="I16" s="389"/>
    </row>
    <row r="17" spans="1:10" ht="39.75" customHeight="1" x14ac:dyDescent="0.15">
      <c r="A17" s="398">
        <v>2.1</v>
      </c>
      <c r="B17" s="453" t="s">
        <v>545</v>
      </c>
      <c r="C17" s="399" t="s">
        <v>1062</v>
      </c>
      <c r="D17" s="400">
        <v>1</v>
      </c>
      <c r="E17" s="400">
        <v>1</v>
      </c>
      <c r="F17" s="400">
        <v>1</v>
      </c>
      <c r="G17" s="400">
        <v>1</v>
      </c>
      <c r="H17" s="452" t="s">
        <v>15</v>
      </c>
      <c r="I17" s="389"/>
    </row>
    <row r="18" spans="1:10" ht="33.75" customHeight="1" x14ac:dyDescent="0.15">
      <c r="A18" s="398">
        <v>2.2000000000000002</v>
      </c>
      <c r="B18" s="453" t="s">
        <v>546</v>
      </c>
      <c r="C18" s="399" t="s">
        <v>1063</v>
      </c>
      <c r="D18" s="400">
        <v>1</v>
      </c>
      <c r="E18" s="400">
        <v>1</v>
      </c>
      <c r="F18" s="400">
        <v>1</v>
      </c>
      <c r="G18" s="400">
        <v>1</v>
      </c>
      <c r="H18" s="452" t="s">
        <v>544</v>
      </c>
      <c r="I18" s="389"/>
    </row>
    <row r="19" spans="1:10" ht="47.25" customHeight="1" x14ac:dyDescent="0.15">
      <c r="A19" s="398">
        <v>2.2999999999999998</v>
      </c>
      <c r="B19" s="453" t="s">
        <v>547</v>
      </c>
      <c r="C19" s="399" t="s">
        <v>1064</v>
      </c>
      <c r="D19" s="400">
        <v>0.15</v>
      </c>
      <c r="E19" s="400">
        <v>0.15</v>
      </c>
      <c r="F19" s="400">
        <v>0.2</v>
      </c>
      <c r="G19" s="400">
        <v>0.2</v>
      </c>
      <c r="H19" s="452" t="s">
        <v>597</v>
      </c>
      <c r="I19" s="389"/>
    </row>
    <row r="20" spans="1:10" ht="45" customHeight="1" x14ac:dyDescent="0.15">
      <c r="A20" s="414"/>
      <c r="B20" s="405" t="s">
        <v>1546</v>
      </c>
      <c r="C20" s="707"/>
      <c r="D20" s="708"/>
      <c r="E20" s="708"/>
      <c r="F20" s="708"/>
      <c r="G20" s="709"/>
      <c r="H20" s="450"/>
      <c r="I20" s="390"/>
    </row>
    <row r="21" spans="1:10" ht="42" customHeight="1" x14ac:dyDescent="0.15">
      <c r="A21" s="414" t="s">
        <v>550</v>
      </c>
      <c r="B21" s="406" t="s">
        <v>548</v>
      </c>
      <c r="C21" s="406" t="s">
        <v>1065</v>
      </c>
      <c r="D21" s="407">
        <f>+D24+D27+D30</f>
        <v>9685000</v>
      </c>
      <c r="E21" s="407">
        <f t="shared" ref="E21:G21" si="3">+E24+E27+E30</f>
        <v>9975550</v>
      </c>
      <c r="F21" s="407">
        <f t="shared" si="3"/>
        <v>11585028</v>
      </c>
      <c r="G21" s="407">
        <f t="shared" si="3"/>
        <v>11932578.84</v>
      </c>
      <c r="H21" s="450" t="s">
        <v>1550</v>
      </c>
      <c r="I21" s="391"/>
      <c r="J21" s="296"/>
    </row>
    <row r="22" spans="1:10" ht="48" customHeight="1" x14ac:dyDescent="0.15">
      <c r="A22" s="414" t="s">
        <v>551</v>
      </c>
      <c r="B22" s="406" t="s">
        <v>549</v>
      </c>
      <c r="C22" s="406" t="s">
        <v>1066</v>
      </c>
      <c r="D22" s="388">
        <v>0.15</v>
      </c>
      <c r="E22" s="388">
        <v>0.15</v>
      </c>
      <c r="F22" s="388">
        <v>0.15</v>
      </c>
      <c r="G22" s="388">
        <v>0.15</v>
      </c>
      <c r="H22" s="450" t="s">
        <v>553</v>
      </c>
      <c r="I22" s="384"/>
    </row>
    <row r="23" spans="1:10" ht="48" customHeight="1" x14ac:dyDescent="0.15">
      <c r="A23" s="414" t="s">
        <v>552</v>
      </c>
      <c r="B23" s="454" t="s">
        <v>1567</v>
      </c>
      <c r="C23" s="454" t="s">
        <v>1067</v>
      </c>
      <c r="D23" s="455">
        <f>+D32+D29+D26</f>
        <v>11137750</v>
      </c>
      <c r="E23" s="455">
        <f t="shared" ref="E23:G23" si="4">+E32+E29+E26</f>
        <v>11471882.5</v>
      </c>
      <c r="F23" s="455">
        <f t="shared" si="4"/>
        <v>13322782.199999999</v>
      </c>
      <c r="G23" s="455">
        <f t="shared" si="4"/>
        <v>13722465.666000001</v>
      </c>
      <c r="H23" s="456" t="s">
        <v>1573</v>
      </c>
      <c r="I23" s="384"/>
    </row>
    <row r="24" spans="1:10" ht="48" customHeight="1" x14ac:dyDescent="0.15">
      <c r="A24" s="414" t="s">
        <v>554</v>
      </c>
      <c r="B24" s="406" t="s">
        <v>557</v>
      </c>
      <c r="C24" s="406" t="s">
        <v>1068</v>
      </c>
      <c r="D24" s="407">
        <f>+D10*D17</f>
        <v>8450000</v>
      </c>
      <c r="E24" s="407">
        <f>+E10*E17</f>
        <v>8703500</v>
      </c>
      <c r="F24" s="407">
        <f>+F10*F17</f>
        <v>8964605</v>
      </c>
      <c r="G24" s="407">
        <f>+G10*G17</f>
        <v>9233543.1500000004</v>
      </c>
      <c r="H24" s="450" t="s">
        <v>561</v>
      </c>
      <c r="I24" s="384"/>
    </row>
    <row r="25" spans="1:10" ht="33" customHeight="1" x14ac:dyDescent="0.15">
      <c r="A25" s="414" t="s">
        <v>555</v>
      </c>
      <c r="B25" s="406" t="s">
        <v>1069</v>
      </c>
      <c r="C25" s="406" t="s">
        <v>1070</v>
      </c>
      <c r="D25" s="388">
        <v>0.15</v>
      </c>
      <c r="E25" s="388">
        <v>0.15</v>
      </c>
      <c r="F25" s="388">
        <v>0.15</v>
      </c>
      <c r="G25" s="388">
        <v>0.15</v>
      </c>
      <c r="H25" s="450" t="s">
        <v>1071</v>
      </c>
      <c r="I25" s="384"/>
    </row>
    <row r="26" spans="1:10" ht="48" customHeight="1" x14ac:dyDescent="0.15">
      <c r="A26" s="427" t="s">
        <v>556</v>
      </c>
      <c r="B26" s="454" t="s">
        <v>1551</v>
      </c>
      <c r="C26" s="454" t="s">
        <v>1072</v>
      </c>
      <c r="D26" s="455">
        <f>+D24+(+D24*D25)</f>
        <v>9717500</v>
      </c>
      <c r="E26" s="455">
        <f t="shared" ref="E26:G26" si="5">+E24+(+E24*E25)</f>
        <v>10009025</v>
      </c>
      <c r="F26" s="455">
        <f t="shared" si="5"/>
        <v>10309295.75</v>
      </c>
      <c r="G26" s="455">
        <f t="shared" si="5"/>
        <v>10618574.622500001</v>
      </c>
      <c r="H26" s="456" t="s">
        <v>1530</v>
      </c>
      <c r="I26" s="384"/>
    </row>
    <row r="27" spans="1:10" ht="33" customHeight="1" x14ac:dyDescent="0.15">
      <c r="A27" s="414">
        <v>3.3</v>
      </c>
      <c r="B27" s="406" t="s">
        <v>558</v>
      </c>
      <c r="C27" s="406" t="s">
        <v>1073</v>
      </c>
      <c r="D27" s="407">
        <f>+D12*D18</f>
        <v>650000</v>
      </c>
      <c r="E27" s="407">
        <f>+E12*E18</f>
        <v>669500</v>
      </c>
      <c r="F27" s="407">
        <f>+F12*F18</f>
        <v>2068755</v>
      </c>
      <c r="G27" s="407">
        <f>+G12*G18</f>
        <v>2130817.65</v>
      </c>
      <c r="H27" s="450" t="s">
        <v>562</v>
      </c>
      <c r="I27" s="384"/>
    </row>
    <row r="28" spans="1:10" ht="33" customHeight="1" x14ac:dyDescent="0.15">
      <c r="A28" s="414">
        <v>3.4</v>
      </c>
      <c r="B28" s="406" t="s">
        <v>1074</v>
      </c>
      <c r="C28" s="406" t="s">
        <v>1075</v>
      </c>
      <c r="D28" s="388">
        <v>0.15</v>
      </c>
      <c r="E28" s="388">
        <v>0.15</v>
      </c>
      <c r="F28" s="388">
        <v>0.15</v>
      </c>
      <c r="G28" s="388">
        <v>0.15</v>
      </c>
      <c r="H28" s="450" t="s">
        <v>1076</v>
      </c>
      <c r="I28" s="384"/>
    </row>
    <row r="29" spans="1:10" ht="33" customHeight="1" x14ac:dyDescent="0.15">
      <c r="A29" s="427" t="s">
        <v>1077</v>
      </c>
      <c r="B29" s="454" t="s">
        <v>1568</v>
      </c>
      <c r="C29" s="454" t="s">
        <v>1078</v>
      </c>
      <c r="D29" s="455">
        <f>+D27+(+D27*D28)</f>
        <v>747500</v>
      </c>
      <c r="E29" s="455">
        <f t="shared" ref="E29" si="6">+E27+(+E27*E28)</f>
        <v>769925</v>
      </c>
      <c r="F29" s="455">
        <f t="shared" ref="F29" si="7">+F27+(+F27*F28)</f>
        <v>2379068.25</v>
      </c>
      <c r="G29" s="455">
        <f t="shared" ref="G29" si="8">+G27+(+G27*G28)</f>
        <v>2450440.2974999999</v>
      </c>
      <c r="H29" s="456" t="s">
        <v>1531</v>
      </c>
      <c r="I29" s="384"/>
    </row>
    <row r="30" spans="1:10" ht="48" customHeight="1" x14ac:dyDescent="0.15">
      <c r="A30" s="414" t="s">
        <v>1079</v>
      </c>
      <c r="B30" s="406" t="s">
        <v>559</v>
      </c>
      <c r="C30" s="406" t="s">
        <v>1080</v>
      </c>
      <c r="D30" s="407">
        <f>+D14*D19</f>
        <v>585000</v>
      </c>
      <c r="E30" s="407">
        <f>+E14*E19</f>
        <v>602550</v>
      </c>
      <c r="F30" s="407">
        <f>+F14*F19</f>
        <v>551668</v>
      </c>
      <c r="G30" s="407">
        <f>+G14*G19</f>
        <v>568218.04</v>
      </c>
      <c r="H30" s="450" t="s">
        <v>595</v>
      </c>
      <c r="I30" s="384"/>
    </row>
    <row r="31" spans="1:10" ht="33" customHeight="1" x14ac:dyDescent="0.15">
      <c r="A31" s="414">
        <v>3.3</v>
      </c>
      <c r="B31" s="406" t="s">
        <v>1081</v>
      </c>
      <c r="C31" s="406" t="s">
        <v>1082</v>
      </c>
      <c r="D31" s="388">
        <v>0.15</v>
      </c>
      <c r="E31" s="388">
        <v>0.15</v>
      </c>
      <c r="F31" s="388">
        <v>0.15</v>
      </c>
      <c r="G31" s="388">
        <v>0.15</v>
      </c>
      <c r="H31" s="450" t="s">
        <v>1083</v>
      </c>
      <c r="I31" s="384"/>
    </row>
    <row r="32" spans="1:10" ht="33" customHeight="1" x14ac:dyDescent="0.15">
      <c r="A32" s="427">
        <v>3.4</v>
      </c>
      <c r="B32" s="454" t="s">
        <v>1552</v>
      </c>
      <c r="C32" s="454" t="s">
        <v>1084</v>
      </c>
      <c r="D32" s="455">
        <f>+D30+(+D30*D31)</f>
        <v>672750</v>
      </c>
      <c r="E32" s="455">
        <f t="shared" ref="E32" si="9">+E30+(+E30*E31)</f>
        <v>692932.5</v>
      </c>
      <c r="F32" s="455">
        <f t="shared" ref="F32" si="10">+F30+(+F30*F31)</f>
        <v>634418.19999999995</v>
      </c>
      <c r="G32" s="455">
        <f t="shared" ref="G32" si="11">+G30+(+G30*G31)</f>
        <v>653450.74600000004</v>
      </c>
      <c r="H32" s="456" t="s">
        <v>1532</v>
      </c>
      <c r="I32" s="384"/>
    </row>
    <row r="33" spans="1:9" ht="33" customHeight="1" x14ac:dyDescent="0.15">
      <c r="A33" s="379">
        <v>4</v>
      </c>
      <c r="B33" s="417" t="s">
        <v>17</v>
      </c>
      <c r="C33" s="392"/>
      <c r="D33" s="393"/>
      <c r="E33" s="393"/>
      <c r="F33" s="393"/>
      <c r="G33" s="393"/>
      <c r="H33" s="408"/>
      <c r="I33" s="384"/>
    </row>
    <row r="34" spans="1:9" ht="33" customHeight="1" x14ac:dyDescent="0.15">
      <c r="A34" s="380">
        <v>4.0999999999999996</v>
      </c>
      <c r="B34" s="419" t="s">
        <v>307</v>
      </c>
      <c r="C34" s="710"/>
      <c r="D34" s="711"/>
      <c r="E34" s="711"/>
      <c r="F34" s="711"/>
      <c r="G34" s="711"/>
      <c r="H34" s="712"/>
      <c r="I34" s="384"/>
    </row>
    <row r="35" spans="1:9" ht="33" customHeight="1" x14ac:dyDescent="0.2">
      <c r="A35" s="415" t="s">
        <v>286</v>
      </c>
      <c r="B35" s="418" t="s">
        <v>1553</v>
      </c>
      <c r="C35" s="394" t="s">
        <v>1085</v>
      </c>
      <c r="D35" s="393">
        <v>1000000</v>
      </c>
      <c r="E35" s="393">
        <v>1000000</v>
      </c>
      <c r="F35" s="393">
        <v>1000000</v>
      </c>
      <c r="G35" s="393">
        <v>1000000</v>
      </c>
      <c r="H35" s="408" t="s">
        <v>1554</v>
      </c>
      <c r="I35" s="384" t="s">
        <v>448</v>
      </c>
    </row>
    <row r="36" spans="1:9" ht="33" customHeight="1" x14ac:dyDescent="0.2">
      <c r="A36" s="416"/>
      <c r="B36" s="418"/>
      <c r="C36" s="394" t="s">
        <v>1086</v>
      </c>
      <c r="D36" s="420">
        <f>+D35/D26</f>
        <v>0.10290712631849755</v>
      </c>
      <c r="E36" s="420">
        <f t="shared" ref="E36:G36" si="12">+E35/E26</f>
        <v>9.9909831377182096E-2</v>
      </c>
      <c r="F36" s="420">
        <f t="shared" si="12"/>
        <v>9.6999836288526306E-2</v>
      </c>
      <c r="G36" s="420">
        <f t="shared" si="12"/>
        <v>9.4174598338375048E-2</v>
      </c>
      <c r="H36" s="408"/>
      <c r="I36" s="384" t="s">
        <v>421</v>
      </c>
    </row>
    <row r="37" spans="1:9" ht="33" customHeight="1" x14ac:dyDescent="0.2">
      <c r="A37" s="415" t="s">
        <v>287</v>
      </c>
      <c r="B37" s="418" t="s">
        <v>1555</v>
      </c>
      <c r="C37" s="394" t="s">
        <v>1087</v>
      </c>
      <c r="D37" s="393">
        <v>3000000</v>
      </c>
      <c r="E37" s="393">
        <v>3000000</v>
      </c>
      <c r="F37" s="393">
        <v>3000000</v>
      </c>
      <c r="G37" s="393">
        <v>3000000</v>
      </c>
      <c r="H37" s="421" t="s">
        <v>1556</v>
      </c>
      <c r="I37" s="384" t="s">
        <v>422</v>
      </c>
    </row>
    <row r="38" spans="1:9" ht="33" customHeight="1" x14ac:dyDescent="0.2">
      <c r="A38" s="416"/>
      <c r="B38" s="418"/>
      <c r="C38" s="394" t="s">
        <v>1088</v>
      </c>
      <c r="D38" s="420">
        <f>+D37/D26</f>
        <v>0.30872137895549268</v>
      </c>
      <c r="E38" s="420">
        <f t="shared" ref="E38:G38" si="13">+E37/E26</f>
        <v>0.29972949413154626</v>
      </c>
      <c r="F38" s="420">
        <f t="shared" si="13"/>
        <v>0.2909995088655789</v>
      </c>
      <c r="G38" s="420">
        <f t="shared" si="13"/>
        <v>0.28252379501512515</v>
      </c>
      <c r="H38" s="408"/>
      <c r="I38" s="384" t="s">
        <v>449</v>
      </c>
    </row>
    <row r="39" spans="1:9" ht="33" customHeight="1" x14ac:dyDescent="0.2">
      <c r="A39" s="415" t="s">
        <v>288</v>
      </c>
      <c r="B39" s="418" t="s">
        <v>563</v>
      </c>
      <c r="C39" s="394" t="s">
        <v>1089</v>
      </c>
      <c r="D39" s="393">
        <f>+D35+D37</f>
        <v>4000000</v>
      </c>
      <c r="E39" s="393">
        <f t="shared" ref="E39:G39" si="14">+E35+E37</f>
        <v>4000000</v>
      </c>
      <c r="F39" s="393">
        <f t="shared" si="14"/>
        <v>4000000</v>
      </c>
      <c r="G39" s="393">
        <f t="shared" si="14"/>
        <v>4000000</v>
      </c>
      <c r="H39" s="408" t="s">
        <v>564</v>
      </c>
      <c r="I39" s="384" t="s">
        <v>390</v>
      </c>
    </row>
    <row r="40" spans="1:9" ht="33" customHeight="1" x14ac:dyDescent="0.2">
      <c r="A40" s="416"/>
      <c r="B40" s="418"/>
      <c r="C40" s="394" t="s">
        <v>1090</v>
      </c>
      <c r="D40" s="420">
        <f>+D39/D26</f>
        <v>0.4116285052739902</v>
      </c>
      <c r="E40" s="420">
        <f t="shared" ref="E40:G40" si="15">+E39/E26</f>
        <v>0.39963932550872838</v>
      </c>
      <c r="F40" s="420">
        <f t="shared" si="15"/>
        <v>0.38799934515410522</v>
      </c>
      <c r="G40" s="420">
        <f t="shared" si="15"/>
        <v>0.37669839335350019</v>
      </c>
      <c r="H40" s="408"/>
      <c r="I40" s="384" t="s">
        <v>391</v>
      </c>
    </row>
    <row r="41" spans="1:9" ht="33" customHeight="1" x14ac:dyDescent="0.2">
      <c r="A41" s="415" t="s">
        <v>289</v>
      </c>
      <c r="B41" s="418" t="s">
        <v>565</v>
      </c>
      <c r="C41" s="394" t="s">
        <v>1091</v>
      </c>
      <c r="D41" s="393">
        <f>+D26-D39</f>
        <v>5717500</v>
      </c>
      <c r="E41" s="393">
        <f t="shared" ref="E41:G41" si="16">+E26-E39</f>
        <v>6009025</v>
      </c>
      <c r="F41" s="393">
        <f t="shared" si="16"/>
        <v>6309295.75</v>
      </c>
      <c r="G41" s="393">
        <f t="shared" si="16"/>
        <v>6618574.6225000005</v>
      </c>
      <c r="H41" s="408" t="s">
        <v>566</v>
      </c>
      <c r="I41" s="384" t="s">
        <v>450</v>
      </c>
    </row>
    <row r="42" spans="1:9" ht="33" customHeight="1" x14ac:dyDescent="0.2">
      <c r="A42" s="416"/>
      <c r="B42" s="418"/>
      <c r="C42" s="394" t="s">
        <v>1092</v>
      </c>
      <c r="D42" s="420">
        <f>+D41/D26</f>
        <v>0.5883714947260098</v>
      </c>
      <c r="E42" s="420">
        <f t="shared" ref="E42:G42" si="17">+E41/E26</f>
        <v>0.60036067449127162</v>
      </c>
      <c r="F42" s="420">
        <f t="shared" si="17"/>
        <v>0.61200065484589483</v>
      </c>
      <c r="G42" s="420">
        <f t="shared" si="17"/>
        <v>0.62330160664649981</v>
      </c>
      <c r="H42" s="408"/>
      <c r="I42" s="384" t="s">
        <v>451</v>
      </c>
    </row>
    <row r="43" spans="1:9" ht="33" customHeight="1" x14ac:dyDescent="0.2">
      <c r="A43" s="415" t="s">
        <v>290</v>
      </c>
      <c r="B43" s="418" t="s">
        <v>567</v>
      </c>
      <c r="C43" s="394" t="s">
        <v>1093</v>
      </c>
      <c r="D43" s="393">
        <f>+D41</f>
        <v>5717500</v>
      </c>
      <c r="E43" s="393">
        <f>+E41</f>
        <v>6009025</v>
      </c>
      <c r="F43" s="393">
        <f>+F41</f>
        <v>6309295.75</v>
      </c>
      <c r="G43" s="393">
        <v>3000000</v>
      </c>
      <c r="H43" s="408" t="s">
        <v>1557</v>
      </c>
      <c r="I43" s="384"/>
    </row>
    <row r="44" spans="1:9" ht="33" customHeight="1" x14ac:dyDescent="0.2">
      <c r="A44" s="416"/>
      <c r="B44" s="418"/>
      <c r="C44" s="394" t="s">
        <v>1094</v>
      </c>
      <c r="D44" s="420">
        <f>+D43/D26</f>
        <v>0.5883714947260098</v>
      </c>
      <c r="E44" s="420">
        <f t="shared" ref="E44:G44" si="18">+E43/E26</f>
        <v>0.60036067449127162</v>
      </c>
      <c r="F44" s="420">
        <f t="shared" si="18"/>
        <v>0.61200065484589483</v>
      </c>
      <c r="G44" s="420">
        <f t="shared" si="18"/>
        <v>0.28252379501512515</v>
      </c>
      <c r="H44" s="409"/>
      <c r="I44" s="384" t="s">
        <v>452</v>
      </c>
    </row>
    <row r="45" spans="1:9" ht="33" customHeight="1" x14ac:dyDescent="0.2">
      <c r="A45" s="415" t="s">
        <v>1095</v>
      </c>
      <c r="B45" s="418" t="s">
        <v>568</v>
      </c>
      <c r="C45" s="394" t="s">
        <v>1096</v>
      </c>
      <c r="D45" s="393">
        <f>+D43+D39</f>
        <v>9717500</v>
      </c>
      <c r="E45" s="393">
        <f t="shared" ref="E45:G45" si="19">+E43+E39</f>
        <v>10009025</v>
      </c>
      <c r="F45" s="393">
        <f t="shared" si="19"/>
        <v>10309295.75</v>
      </c>
      <c r="G45" s="393">
        <f t="shared" si="19"/>
        <v>7000000</v>
      </c>
      <c r="H45" s="408" t="s">
        <v>569</v>
      </c>
      <c r="I45" s="384" t="s">
        <v>455</v>
      </c>
    </row>
    <row r="46" spans="1:9" ht="33" customHeight="1" x14ac:dyDescent="0.2">
      <c r="A46" s="416"/>
      <c r="B46" s="418" t="s">
        <v>280</v>
      </c>
      <c r="C46" s="394" t="s">
        <v>1097</v>
      </c>
      <c r="D46" s="420">
        <f>+D45/D26</f>
        <v>1</v>
      </c>
      <c r="E46" s="420">
        <f t="shared" ref="E46:G46" si="20">+E45/E26</f>
        <v>1</v>
      </c>
      <c r="F46" s="420">
        <f t="shared" si="20"/>
        <v>1</v>
      </c>
      <c r="G46" s="420">
        <f t="shared" si="20"/>
        <v>0.65922218836862534</v>
      </c>
      <c r="H46" s="409"/>
      <c r="I46" s="384" t="s">
        <v>456</v>
      </c>
    </row>
    <row r="47" spans="1:9" ht="33" customHeight="1" x14ac:dyDescent="0.2">
      <c r="A47" s="415" t="s">
        <v>291</v>
      </c>
      <c r="B47" s="418" t="s">
        <v>570</v>
      </c>
      <c r="C47" s="394" t="s">
        <v>1098</v>
      </c>
      <c r="D47" s="393">
        <f>+D26-D45</f>
        <v>0</v>
      </c>
      <c r="E47" s="393">
        <f t="shared" ref="E47:G47" si="21">+E26-E45</f>
        <v>0</v>
      </c>
      <c r="F47" s="393">
        <f t="shared" si="21"/>
        <v>0</v>
      </c>
      <c r="G47" s="393">
        <f t="shared" si="21"/>
        <v>3618574.6225000005</v>
      </c>
      <c r="H47" s="408" t="s">
        <v>571</v>
      </c>
      <c r="I47" s="384" t="s">
        <v>453</v>
      </c>
    </row>
    <row r="48" spans="1:9" ht="33" customHeight="1" x14ac:dyDescent="0.2">
      <c r="A48" s="416"/>
      <c r="B48" s="418"/>
      <c r="C48" s="394" t="s">
        <v>1099</v>
      </c>
      <c r="D48" s="420">
        <f>+D47/D26</f>
        <v>0</v>
      </c>
      <c r="E48" s="420">
        <f t="shared" ref="E48:G48" si="22">+E47/E26</f>
        <v>0</v>
      </c>
      <c r="F48" s="420">
        <f t="shared" si="22"/>
        <v>0</v>
      </c>
      <c r="G48" s="420">
        <f t="shared" si="22"/>
        <v>0.34077781163137466</v>
      </c>
      <c r="H48" s="408"/>
      <c r="I48" s="384" t="s">
        <v>454</v>
      </c>
    </row>
    <row r="49" spans="1:9" ht="33" customHeight="1" x14ac:dyDescent="0.2">
      <c r="A49" s="415" t="s">
        <v>292</v>
      </c>
      <c r="B49" s="418" t="s">
        <v>572</v>
      </c>
      <c r="C49" s="394" t="s">
        <v>1100</v>
      </c>
      <c r="D49" s="393">
        <v>0</v>
      </c>
      <c r="E49" s="393">
        <v>0</v>
      </c>
      <c r="F49" s="393">
        <v>0</v>
      </c>
      <c r="G49" s="393">
        <v>3618574.6225000005</v>
      </c>
      <c r="H49" s="408" t="s">
        <v>1558</v>
      </c>
      <c r="I49" s="384"/>
    </row>
    <row r="50" spans="1:9" ht="33" customHeight="1" x14ac:dyDescent="0.2">
      <c r="A50" s="416"/>
      <c r="B50" s="418"/>
      <c r="C50" s="394" t="s">
        <v>1101</v>
      </c>
      <c r="D50" s="420">
        <f>+D49/D26</f>
        <v>0</v>
      </c>
      <c r="E50" s="420">
        <f t="shared" ref="E50:G50" si="23">+E49/E26</f>
        <v>0</v>
      </c>
      <c r="F50" s="420">
        <f t="shared" si="23"/>
        <v>0</v>
      </c>
      <c r="G50" s="420">
        <f t="shared" si="23"/>
        <v>0.34077781163137466</v>
      </c>
      <c r="H50" s="408"/>
      <c r="I50" s="384"/>
    </row>
    <row r="51" spans="1:9" ht="33" customHeight="1" x14ac:dyDescent="0.2">
      <c r="A51" s="431">
        <v>4.2</v>
      </c>
      <c r="B51" s="432" t="s">
        <v>16</v>
      </c>
      <c r="C51" s="433"/>
      <c r="D51" s="433"/>
      <c r="E51" s="433"/>
      <c r="F51" s="433"/>
      <c r="G51" s="433"/>
      <c r="H51" s="423"/>
      <c r="I51" s="384"/>
    </row>
    <row r="52" spans="1:9" ht="33" customHeight="1" x14ac:dyDescent="0.2">
      <c r="A52" s="434" t="s">
        <v>293</v>
      </c>
      <c r="B52" s="428" t="s">
        <v>1559</v>
      </c>
      <c r="C52" s="429" t="s">
        <v>1102</v>
      </c>
      <c r="D52" s="422">
        <v>200000</v>
      </c>
      <c r="E52" s="422">
        <v>250000</v>
      </c>
      <c r="F52" s="422">
        <v>25000</v>
      </c>
      <c r="G52" s="422">
        <v>0</v>
      </c>
      <c r="H52" s="423" t="s">
        <v>1554</v>
      </c>
      <c r="I52" s="384" t="s">
        <v>457</v>
      </c>
    </row>
    <row r="53" spans="1:9" ht="33" customHeight="1" x14ac:dyDescent="0.2">
      <c r="A53" s="435"/>
      <c r="B53" s="428"/>
      <c r="C53" s="429" t="s">
        <v>1103</v>
      </c>
      <c r="D53" s="424">
        <f>+D52/D29</f>
        <v>0.26755852842809363</v>
      </c>
      <c r="E53" s="424">
        <f t="shared" ref="E53:G53" si="24">+E52/E29</f>
        <v>0.32470695197584182</v>
      </c>
      <c r="F53" s="424">
        <f t="shared" si="24"/>
        <v>1.0508315597923683E-2</v>
      </c>
      <c r="G53" s="424">
        <f t="shared" si="24"/>
        <v>0</v>
      </c>
      <c r="H53" s="423"/>
      <c r="I53" s="384" t="s">
        <v>458</v>
      </c>
    </row>
    <row r="54" spans="1:9" ht="33" customHeight="1" x14ac:dyDescent="0.2">
      <c r="A54" s="434" t="s">
        <v>294</v>
      </c>
      <c r="B54" s="428" t="s">
        <v>1560</v>
      </c>
      <c r="C54" s="429" t="s">
        <v>1104</v>
      </c>
      <c r="D54" s="422">
        <v>100000</v>
      </c>
      <c r="E54" s="422">
        <v>100000</v>
      </c>
      <c r="F54" s="422">
        <v>100000</v>
      </c>
      <c r="G54" s="422">
        <v>100000</v>
      </c>
      <c r="H54" s="425" t="s">
        <v>1556</v>
      </c>
      <c r="I54" s="384" t="s">
        <v>397</v>
      </c>
    </row>
    <row r="55" spans="1:9" ht="33" customHeight="1" x14ac:dyDescent="0.2">
      <c r="A55" s="435"/>
      <c r="B55" s="428"/>
      <c r="C55" s="429" t="s">
        <v>1105</v>
      </c>
      <c r="D55" s="424">
        <f>+D54/D29</f>
        <v>0.13377926421404682</v>
      </c>
      <c r="E55" s="424">
        <f t="shared" ref="E55:G55" si="25">+E54/E29</f>
        <v>0.12988278079033672</v>
      </c>
      <c r="F55" s="424">
        <f t="shared" si="25"/>
        <v>4.2033262391694734E-2</v>
      </c>
      <c r="G55" s="424">
        <f t="shared" si="25"/>
        <v>4.0808992613295861E-2</v>
      </c>
      <c r="H55" s="423"/>
      <c r="I55" s="384" t="s">
        <v>412</v>
      </c>
    </row>
    <row r="56" spans="1:9" ht="33" customHeight="1" x14ac:dyDescent="0.2">
      <c r="A56" s="434" t="s">
        <v>295</v>
      </c>
      <c r="B56" s="428" t="s">
        <v>573</v>
      </c>
      <c r="C56" s="429" t="s">
        <v>1106</v>
      </c>
      <c r="D56" s="422">
        <f>+D52+D54</f>
        <v>300000</v>
      </c>
      <c r="E56" s="422">
        <f t="shared" ref="E56:G56" si="26">+E52+E54</f>
        <v>350000</v>
      </c>
      <c r="F56" s="422">
        <f t="shared" si="26"/>
        <v>125000</v>
      </c>
      <c r="G56" s="422">
        <f t="shared" si="26"/>
        <v>100000</v>
      </c>
      <c r="H56" s="423" t="s">
        <v>578</v>
      </c>
      <c r="I56" s="384" t="s">
        <v>411</v>
      </c>
    </row>
    <row r="57" spans="1:9" ht="33" customHeight="1" x14ac:dyDescent="0.2">
      <c r="A57" s="435"/>
      <c r="B57" s="428"/>
      <c r="C57" s="429" t="s">
        <v>1107</v>
      </c>
      <c r="D57" s="424">
        <f>+D56/D29</f>
        <v>0.40133779264214048</v>
      </c>
      <c r="E57" s="424">
        <f t="shared" ref="E57:G57" si="27">+E56/E29</f>
        <v>0.45458973276617853</v>
      </c>
      <c r="F57" s="424">
        <f t="shared" si="27"/>
        <v>5.2541577989618414E-2</v>
      </c>
      <c r="G57" s="424">
        <f t="shared" si="27"/>
        <v>4.0808992613295861E-2</v>
      </c>
      <c r="H57" s="423"/>
      <c r="I57" s="384" t="s">
        <v>459</v>
      </c>
    </row>
    <row r="58" spans="1:9" ht="33" customHeight="1" x14ac:dyDescent="0.2">
      <c r="A58" s="434" t="s">
        <v>296</v>
      </c>
      <c r="B58" s="428" t="s">
        <v>574</v>
      </c>
      <c r="C58" s="429" t="s">
        <v>1108</v>
      </c>
      <c r="D58" s="422">
        <f>+D29-D56</f>
        <v>447500</v>
      </c>
      <c r="E58" s="422">
        <f t="shared" ref="E58:G58" si="28">+E29-E56</f>
        <v>419925</v>
      </c>
      <c r="F58" s="422">
        <f t="shared" si="28"/>
        <v>2254068.25</v>
      </c>
      <c r="G58" s="422">
        <f t="shared" si="28"/>
        <v>2350440.2974999999</v>
      </c>
      <c r="H58" s="423" t="s">
        <v>579</v>
      </c>
      <c r="I58" s="384" t="s">
        <v>460</v>
      </c>
    </row>
    <row r="59" spans="1:9" ht="33" customHeight="1" x14ac:dyDescent="0.2">
      <c r="A59" s="435"/>
      <c r="B59" s="428"/>
      <c r="C59" s="429" t="s">
        <v>1109</v>
      </c>
      <c r="D59" s="424">
        <f>+D58/D29</f>
        <v>0.59866220735785958</v>
      </c>
      <c r="E59" s="424">
        <f t="shared" ref="E59:G59" si="29">+E58/E29</f>
        <v>0.54541026723382147</v>
      </c>
      <c r="F59" s="424">
        <f t="shared" si="29"/>
        <v>0.94745842201038155</v>
      </c>
      <c r="G59" s="424">
        <f t="shared" si="29"/>
        <v>0.95919100738670415</v>
      </c>
      <c r="H59" s="423"/>
      <c r="I59" s="384" t="s">
        <v>424</v>
      </c>
    </row>
    <row r="60" spans="1:9" ht="33" customHeight="1" x14ac:dyDescent="0.2">
      <c r="A60" s="434" t="s">
        <v>297</v>
      </c>
      <c r="B60" s="428" t="s">
        <v>580</v>
      </c>
      <c r="C60" s="429" t="s">
        <v>1110</v>
      </c>
      <c r="D60" s="422">
        <f>+D58</f>
        <v>447500</v>
      </c>
      <c r="E60" s="422">
        <f>+E58</f>
        <v>419925</v>
      </c>
      <c r="F60" s="422">
        <f>+F58</f>
        <v>2254068.25</v>
      </c>
      <c r="G60" s="422">
        <v>0</v>
      </c>
      <c r="H60" s="423" t="s">
        <v>1557</v>
      </c>
      <c r="I60" s="384" t="s">
        <v>425</v>
      </c>
    </row>
    <row r="61" spans="1:9" ht="33" customHeight="1" x14ac:dyDescent="0.2">
      <c r="A61" s="435"/>
      <c r="B61" s="428"/>
      <c r="C61" s="429" t="s">
        <v>1111</v>
      </c>
      <c r="D61" s="424">
        <f>+D60/D29</f>
        <v>0.59866220735785958</v>
      </c>
      <c r="E61" s="424">
        <f t="shared" ref="E61:G61" si="30">+E60/E29</f>
        <v>0.54541026723382147</v>
      </c>
      <c r="F61" s="424">
        <f t="shared" si="30"/>
        <v>0.94745842201038155</v>
      </c>
      <c r="G61" s="424">
        <f t="shared" si="30"/>
        <v>0</v>
      </c>
      <c r="H61" s="426"/>
      <c r="I61" s="384" t="s">
        <v>461</v>
      </c>
    </row>
    <row r="62" spans="1:9" ht="33" customHeight="1" x14ac:dyDescent="0.2">
      <c r="A62" s="434" t="s">
        <v>298</v>
      </c>
      <c r="B62" s="430" t="s">
        <v>575</v>
      </c>
      <c r="C62" s="429" t="s">
        <v>1112</v>
      </c>
      <c r="D62" s="422">
        <f>+D60+D56</f>
        <v>747500</v>
      </c>
      <c r="E62" s="422">
        <f t="shared" ref="E62:G62" si="31">+E60+E56</f>
        <v>769925</v>
      </c>
      <c r="F62" s="422">
        <f t="shared" si="31"/>
        <v>2379068.25</v>
      </c>
      <c r="G62" s="422">
        <f t="shared" si="31"/>
        <v>100000</v>
      </c>
      <c r="H62" s="423" t="s">
        <v>581</v>
      </c>
      <c r="I62" s="384" t="s">
        <v>462</v>
      </c>
    </row>
    <row r="63" spans="1:9" ht="33" customHeight="1" x14ac:dyDescent="0.2">
      <c r="A63" s="435"/>
      <c r="B63" s="428"/>
      <c r="C63" s="429" t="s">
        <v>1113</v>
      </c>
      <c r="D63" s="424">
        <f>+D62/D29</f>
        <v>1</v>
      </c>
      <c r="E63" s="424">
        <f t="shared" ref="E63:G63" si="32">+E62/E29</f>
        <v>1</v>
      </c>
      <c r="F63" s="424">
        <f t="shared" si="32"/>
        <v>1</v>
      </c>
      <c r="G63" s="424">
        <f t="shared" si="32"/>
        <v>4.0808992613295861E-2</v>
      </c>
      <c r="H63" s="426"/>
      <c r="I63" s="384" t="s">
        <v>463</v>
      </c>
    </row>
    <row r="64" spans="1:9" ht="33" customHeight="1" x14ac:dyDescent="0.2">
      <c r="A64" s="434" t="s">
        <v>299</v>
      </c>
      <c r="B64" s="428" t="s">
        <v>576</v>
      </c>
      <c r="C64" s="429" t="s">
        <v>1114</v>
      </c>
      <c r="D64" s="422">
        <f>+D29-D62</f>
        <v>0</v>
      </c>
      <c r="E64" s="422">
        <f t="shared" ref="E64:G64" si="33">+E29-E62</f>
        <v>0</v>
      </c>
      <c r="F64" s="422">
        <f t="shared" si="33"/>
        <v>0</v>
      </c>
      <c r="G64" s="422">
        <f t="shared" si="33"/>
        <v>2350440.2974999999</v>
      </c>
      <c r="H64" s="423" t="s">
        <v>582</v>
      </c>
      <c r="I64" s="384" t="s">
        <v>464</v>
      </c>
    </row>
    <row r="65" spans="1:9" ht="33" customHeight="1" x14ac:dyDescent="0.2">
      <c r="A65" s="435"/>
      <c r="B65" s="428" t="s">
        <v>281</v>
      </c>
      <c r="C65" s="429" t="s">
        <v>1115</v>
      </c>
      <c r="D65" s="424">
        <f>+D64/D29</f>
        <v>0</v>
      </c>
      <c r="E65" s="424">
        <f t="shared" ref="E65:G65" si="34">+E64/E29</f>
        <v>0</v>
      </c>
      <c r="F65" s="424">
        <f t="shared" si="34"/>
        <v>0</v>
      </c>
      <c r="G65" s="424">
        <f t="shared" si="34"/>
        <v>0.95919100738670415</v>
      </c>
      <c r="H65" s="423"/>
      <c r="I65" s="384" t="s">
        <v>465</v>
      </c>
    </row>
    <row r="66" spans="1:9" ht="15" x14ac:dyDescent="0.2">
      <c r="A66" s="434"/>
      <c r="B66" s="428" t="s">
        <v>577</v>
      </c>
      <c r="C66" s="429" t="s">
        <v>1116</v>
      </c>
      <c r="D66" s="422">
        <v>0</v>
      </c>
      <c r="E66" s="422">
        <v>0</v>
      </c>
      <c r="F66" s="422">
        <v>0</v>
      </c>
      <c r="G66" s="422">
        <v>2350440.2974999999</v>
      </c>
      <c r="H66" s="423" t="s">
        <v>1558</v>
      </c>
      <c r="I66" s="384"/>
    </row>
    <row r="67" spans="1:9" ht="15" x14ac:dyDescent="0.2">
      <c r="A67" s="435"/>
      <c r="B67" s="428"/>
      <c r="C67" s="429" t="s">
        <v>1117</v>
      </c>
      <c r="D67" s="424">
        <f>+D66/D29</f>
        <v>0</v>
      </c>
      <c r="E67" s="424">
        <f t="shared" ref="E67:G67" si="35">+E66/E29</f>
        <v>0</v>
      </c>
      <c r="F67" s="424">
        <f t="shared" si="35"/>
        <v>0</v>
      </c>
      <c r="G67" s="424">
        <f t="shared" si="35"/>
        <v>0.95919100738670415</v>
      </c>
      <c r="H67" s="423"/>
      <c r="I67" s="384"/>
    </row>
    <row r="68" spans="1:9" ht="15" x14ac:dyDescent="0.2">
      <c r="A68" s="398">
        <v>4.3</v>
      </c>
      <c r="B68" s="436" t="s">
        <v>324</v>
      </c>
      <c r="C68" s="437"/>
      <c r="D68" s="437"/>
      <c r="E68" s="437"/>
      <c r="F68" s="437"/>
      <c r="G68" s="437"/>
      <c r="H68" s="438"/>
      <c r="I68" s="384"/>
    </row>
    <row r="69" spans="1:9" ht="15" x14ac:dyDescent="0.2">
      <c r="A69" s="439" t="s">
        <v>300</v>
      </c>
      <c r="B69" s="440" t="s">
        <v>1561</v>
      </c>
      <c r="C69" s="441" t="s">
        <v>1118</v>
      </c>
      <c r="D69" s="402">
        <v>0</v>
      </c>
      <c r="E69" s="402">
        <v>0</v>
      </c>
      <c r="F69" s="402">
        <v>0</v>
      </c>
      <c r="G69" s="402">
        <v>0</v>
      </c>
      <c r="H69" s="442" t="s">
        <v>1554</v>
      </c>
      <c r="I69" s="384" t="s">
        <v>466</v>
      </c>
    </row>
    <row r="70" spans="1:9" ht="15" x14ac:dyDescent="0.2">
      <c r="A70" s="443"/>
      <c r="B70" s="440"/>
      <c r="C70" s="441" t="s">
        <v>1119</v>
      </c>
      <c r="D70" s="444">
        <f>+D69/D32</f>
        <v>0</v>
      </c>
      <c r="E70" s="444">
        <f t="shared" ref="E70:G70" si="36">+E69/E32</f>
        <v>0</v>
      </c>
      <c r="F70" s="444">
        <f t="shared" si="36"/>
        <v>0</v>
      </c>
      <c r="G70" s="444">
        <f t="shared" si="36"/>
        <v>0</v>
      </c>
      <c r="H70" s="442"/>
      <c r="I70" s="396" t="s">
        <v>467</v>
      </c>
    </row>
    <row r="71" spans="1:9" ht="29" x14ac:dyDescent="0.2">
      <c r="A71" s="439" t="s">
        <v>301</v>
      </c>
      <c r="B71" s="440" t="s">
        <v>1562</v>
      </c>
      <c r="C71" s="441" t="s">
        <v>1120</v>
      </c>
      <c r="D71" s="402">
        <v>500000</v>
      </c>
      <c r="E71" s="402">
        <v>500000</v>
      </c>
      <c r="F71" s="402">
        <v>500000</v>
      </c>
      <c r="G71" s="402">
        <v>100000</v>
      </c>
      <c r="H71" s="445" t="s">
        <v>1556</v>
      </c>
      <c r="I71" s="396" t="s">
        <v>398</v>
      </c>
    </row>
    <row r="72" spans="1:9" ht="15" x14ac:dyDescent="0.2">
      <c r="A72" s="443"/>
      <c r="B72" s="440"/>
      <c r="C72" s="441" t="s">
        <v>1121</v>
      </c>
      <c r="D72" s="444">
        <f>+D71/D32</f>
        <v>0.74321813452248231</v>
      </c>
      <c r="E72" s="444">
        <f t="shared" ref="E72:G72" si="37">+E71/E32</f>
        <v>0.72157100439075961</v>
      </c>
      <c r="F72" s="444">
        <f t="shared" si="37"/>
        <v>0.78812366984427629</v>
      </c>
      <c r="G72" s="444">
        <f t="shared" si="37"/>
        <v>0.15303372229985945</v>
      </c>
      <c r="H72" s="442"/>
      <c r="I72" s="396" t="s">
        <v>468</v>
      </c>
    </row>
    <row r="73" spans="1:9" ht="15" x14ac:dyDescent="0.2">
      <c r="A73" s="439" t="s">
        <v>302</v>
      </c>
      <c r="B73" s="440" t="s">
        <v>583</v>
      </c>
      <c r="C73" s="441" t="s">
        <v>1122</v>
      </c>
      <c r="D73" s="402">
        <f>+D69+D71</f>
        <v>500000</v>
      </c>
      <c r="E73" s="402">
        <f t="shared" ref="E73:G73" si="38">+E69+E71</f>
        <v>500000</v>
      </c>
      <c r="F73" s="402">
        <f t="shared" si="38"/>
        <v>500000</v>
      </c>
      <c r="G73" s="402">
        <f t="shared" si="38"/>
        <v>100000</v>
      </c>
      <c r="H73" s="442" t="s">
        <v>592</v>
      </c>
      <c r="I73" s="396" t="s">
        <v>413</v>
      </c>
    </row>
    <row r="74" spans="1:9" ht="15" x14ac:dyDescent="0.2">
      <c r="A74" s="443"/>
      <c r="B74" s="440"/>
      <c r="C74" s="441" t="s">
        <v>1123</v>
      </c>
      <c r="D74" s="444">
        <f>+D73/D32</f>
        <v>0.74321813452248231</v>
      </c>
      <c r="E74" s="444">
        <f t="shared" ref="E74:G74" si="39">+E73/E32</f>
        <v>0.72157100439075961</v>
      </c>
      <c r="F74" s="444">
        <f t="shared" si="39"/>
        <v>0.78812366984427629</v>
      </c>
      <c r="G74" s="444">
        <f t="shared" si="39"/>
        <v>0.15303372229985945</v>
      </c>
      <c r="H74" s="442"/>
      <c r="I74" s="396" t="s">
        <v>414</v>
      </c>
    </row>
    <row r="75" spans="1:9" ht="15" x14ac:dyDescent="0.2">
      <c r="A75" s="439" t="s">
        <v>303</v>
      </c>
      <c r="B75" s="440" t="s">
        <v>584</v>
      </c>
      <c r="C75" s="441" t="s">
        <v>1124</v>
      </c>
      <c r="D75" s="402">
        <f>+D32-D73</f>
        <v>172750</v>
      </c>
      <c r="E75" s="402">
        <f t="shared" ref="E75:G75" si="40">+E32-E73</f>
        <v>192932.5</v>
      </c>
      <c r="F75" s="402">
        <f t="shared" si="40"/>
        <v>134418.19999999995</v>
      </c>
      <c r="G75" s="402">
        <f t="shared" si="40"/>
        <v>553450.74600000004</v>
      </c>
      <c r="H75" s="442" t="s">
        <v>589</v>
      </c>
      <c r="I75" s="396" t="s">
        <v>416</v>
      </c>
    </row>
    <row r="76" spans="1:9" ht="15" x14ac:dyDescent="0.2">
      <c r="A76" s="443"/>
      <c r="B76" s="440"/>
      <c r="C76" s="441" t="s">
        <v>1125</v>
      </c>
      <c r="D76" s="444">
        <f>+D75/D32</f>
        <v>0.25678186547751763</v>
      </c>
      <c r="E76" s="444">
        <f t="shared" ref="E76:G76" si="41">+E75/E32</f>
        <v>0.27842899560924045</v>
      </c>
      <c r="F76" s="444">
        <f t="shared" si="41"/>
        <v>0.21187633015572371</v>
      </c>
      <c r="G76" s="444">
        <f t="shared" si="41"/>
        <v>0.84696627770014055</v>
      </c>
      <c r="H76" s="442"/>
      <c r="I76" s="396" t="s">
        <v>417</v>
      </c>
    </row>
    <row r="77" spans="1:9" ht="15" x14ac:dyDescent="0.2">
      <c r="A77" s="439" t="s">
        <v>304</v>
      </c>
      <c r="B77" s="440" t="s">
        <v>585</v>
      </c>
      <c r="C77" s="441" t="s">
        <v>1126</v>
      </c>
      <c r="D77" s="402">
        <f>+D75</f>
        <v>172750</v>
      </c>
      <c r="E77" s="402">
        <f>+E75</f>
        <v>192932.5</v>
      </c>
      <c r="F77" s="402">
        <f>+F75</f>
        <v>134418.19999999995</v>
      </c>
      <c r="G77" s="402">
        <v>0</v>
      </c>
      <c r="H77" s="442" t="s">
        <v>1557</v>
      </c>
      <c r="I77" s="396" t="s">
        <v>469</v>
      </c>
    </row>
    <row r="78" spans="1:9" ht="15" x14ac:dyDescent="0.2">
      <c r="A78" s="443"/>
      <c r="B78" s="440"/>
      <c r="C78" s="441" t="s">
        <v>1127</v>
      </c>
      <c r="D78" s="444">
        <f>+D77/D32</f>
        <v>0.25678186547751763</v>
      </c>
      <c r="E78" s="444">
        <f t="shared" ref="E78:G78" si="42">+E77/E32</f>
        <v>0.27842899560924045</v>
      </c>
      <c r="F78" s="444">
        <f t="shared" si="42"/>
        <v>0.21187633015572371</v>
      </c>
      <c r="G78" s="444">
        <f t="shared" si="42"/>
        <v>0</v>
      </c>
      <c r="H78" s="446"/>
      <c r="I78" s="396" t="s">
        <v>470</v>
      </c>
    </row>
    <row r="79" spans="1:9" ht="33" customHeight="1" x14ac:dyDescent="0.2">
      <c r="A79" s="439" t="s">
        <v>305</v>
      </c>
      <c r="B79" s="447" t="s">
        <v>586</v>
      </c>
      <c r="C79" s="441" t="s">
        <v>1128</v>
      </c>
      <c r="D79" s="402">
        <f>+D77+D73</f>
        <v>672750</v>
      </c>
      <c r="E79" s="402">
        <f t="shared" ref="E79:G79" si="43">+E77+E73</f>
        <v>692932.5</v>
      </c>
      <c r="F79" s="402">
        <f t="shared" si="43"/>
        <v>634418.19999999995</v>
      </c>
      <c r="G79" s="402">
        <f t="shared" si="43"/>
        <v>100000</v>
      </c>
      <c r="H79" s="442" t="s">
        <v>590</v>
      </c>
      <c r="I79" s="396" t="s">
        <v>471</v>
      </c>
    </row>
    <row r="80" spans="1:9" ht="33" customHeight="1" x14ac:dyDescent="0.2">
      <c r="A80" s="443"/>
      <c r="B80" s="440" t="s">
        <v>1129</v>
      </c>
      <c r="C80" s="441" t="s">
        <v>1130</v>
      </c>
      <c r="D80" s="444">
        <f>+D79/D32</f>
        <v>1</v>
      </c>
      <c r="E80" s="444">
        <f t="shared" ref="E80:G80" si="44">+E79/E32</f>
        <v>1</v>
      </c>
      <c r="F80" s="444">
        <f t="shared" si="44"/>
        <v>1</v>
      </c>
      <c r="G80" s="444">
        <f t="shared" si="44"/>
        <v>0.15303372229985945</v>
      </c>
      <c r="H80" s="446"/>
      <c r="I80" s="396" t="s">
        <v>472</v>
      </c>
    </row>
    <row r="81" spans="1:12" ht="15" x14ac:dyDescent="0.2">
      <c r="A81" s="439" t="s">
        <v>306</v>
      </c>
      <c r="B81" s="440" t="s">
        <v>587</v>
      </c>
      <c r="C81" s="441" t="s">
        <v>1131</v>
      </c>
      <c r="D81" s="402">
        <f>+D32-D79</f>
        <v>0</v>
      </c>
      <c r="E81" s="402">
        <f t="shared" ref="E81:G81" si="45">+E32-E79</f>
        <v>0</v>
      </c>
      <c r="F81" s="402">
        <f t="shared" si="45"/>
        <v>0</v>
      </c>
      <c r="G81" s="402">
        <f t="shared" si="45"/>
        <v>553450.74600000004</v>
      </c>
      <c r="H81" s="442" t="s">
        <v>591</v>
      </c>
      <c r="I81" s="396" t="s">
        <v>473</v>
      </c>
    </row>
    <row r="82" spans="1:12" ht="15" x14ac:dyDescent="0.2">
      <c r="A82" s="443"/>
      <c r="B82" s="440"/>
      <c r="C82" s="441" t="s">
        <v>1132</v>
      </c>
      <c r="D82" s="444">
        <f>+D81/D32</f>
        <v>0</v>
      </c>
      <c r="E82" s="444">
        <f t="shared" ref="E82:G82" si="46">+E81/E32</f>
        <v>0</v>
      </c>
      <c r="F82" s="444">
        <f t="shared" si="46"/>
        <v>0</v>
      </c>
      <c r="G82" s="444">
        <f t="shared" si="46"/>
        <v>0.84696627770014055</v>
      </c>
      <c r="H82" s="442"/>
      <c r="I82" s="396" t="s">
        <v>474</v>
      </c>
    </row>
    <row r="83" spans="1:12" ht="15" x14ac:dyDescent="0.2">
      <c r="A83" s="439" t="s">
        <v>538</v>
      </c>
      <c r="B83" s="440" t="s">
        <v>588</v>
      </c>
      <c r="C83" s="441" t="s">
        <v>1133</v>
      </c>
      <c r="D83" s="402">
        <v>0</v>
      </c>
      <c r="E83" s="402">
        <v>0</v>
      </c>
      <c r="F83" s="402">
        <v>0</v>
      </c>
      <c r="G83" s="402">
        <v>553450.74600000004</v>
      </c>
      <c r="H83" s="442" t="s">
        <v>1558</v>
      </c>
      <c r="I83" s="396"/>
    </row>
    <row r="84" spans="1:12" ht="15" x14ac:dyDescent="0.2">
      <c r="A84" s="443"/>
      <c r="B84" s="440"/>
      <c r="C84" s="441" t="s">
        <v>1134</v>
      </c>
      <c r="D84" s="444">
        <f>+D83/D32</f>
        <v>0</v>
      </c>
      <c r="E84" s="444">
        <f t="shared" ref="E84:G84" si="47">+E83/E32</f>
        <v>0</v>
      </c>
      <c r="F84" s="444">
        <f t="shared" si="47"/>
        <v>0</v>
      </c>
      <c r="G84" s="444">
        <f t="shared" si="47"/>
        <v>0.84696627770014055</v>
      </c>
      <c r="H84" s="442"/>
      <c r="I84" s="384"/>
    </row>
    <row r="85" spans="1:12" x14ac:dyDescent="0.15">
      <c r="B85" s="149"/>
      <c r="C85" s="149"/>
      <c r="D85" s="60"/>
      <c r="E85" s="60"/>
      <c r="F85" s="60"/>
      <c r="G85" s="60"/>
      <c r="I85" s="60"/>
    </row>
    <row r="86" spans="1:12" ht="15" thickBot="1" x14ac:dyDescent="0.2">
      <c r="B86" s="88"/>
      <c r="C86" s="88"/>
      <c r="D86" s="88"/>
      <c r="E86" s="88">
        <v>2024</v>
      </c>
      <c r="F86" s="88">
        <v>2025</v>
      </c>
      <c r="G86" s="88">
        <v>2026</v>
      </c>
      <c r="I86" s="55"/>
    </row>
    <row r="87" spans="1:12" ht="17" thickTop="1" thickBot="1" x14ac:dyDescent="0.2">
      <c r="B87" s="88" t="s">
        <v>1135</v>
      </c>
      <c r="C87" s="88"/>
      <c r="D87" s="89"/>
      <c r="E87" s="89"/>
      <c r="F87" s="89"/>
      <c r="G87" s="89"/>
      <c r="H87" s="308" t="s">
        <v>1136</v>
      </c>
      <c r="I87" s="310" t="s">
        <v>617</v>
      </c>
      <c r="J87" s="309"/>
      <c r="K87" s="309"/>
      <c r="L87" s="310"/>
    </row>
    <row r="88" spans="1:12" ht="15" thickTop="1" x14ac:dyDescent="0.15">
      <c r="B88" s="88" t="s">
        <v>1137</v>
      </c>
      <c r="C88" s="88"/>
      <c r="D88" s="89"/>
      <c r="E88" s="89"/>
      <c r="F88" s="89"/>
      <c r="G88" s="89"/>
      <c r="I88" s="277"/>
    </row>
    <row r="89" spans="1:12" x14ac:dyDescent="0.15">
      <c r="B89" s="88" t="s">
        <v>1138</v>
      </c>
      <c r="C89" s="88"/>
      <c r="D89" s="89"/>
      <c r="E89" s="89"/>
      <c r="F89" s="89"/>
      <c r="G89" s="89"/>
      <c r="I89" s="277"/>
    </row>
    <row r="90" spans="1:12" x14ac:dyDescent="0.15">
      <c r="B90" s="88" t="s">
        <v>1139</v>
      </c>
      <c r="C90" s="88"/>
      <c r="D90" s="89"/>
      <c r="E90" s="89"/>
      <c r="F90" s="89"/>
      <c r="G90" s="89"/>
      <c r="I90" s="277"/>
    </row>
    <row r="91" spans="1:12" x14ac:dyDescent="0.15">
      <c r="B91" s="88" t="s">
        <v>1140</v>
      </c>
      <c r="C91" s="88"/>
      <c r="D91" s="89"/>
      <c r="E91" s="89"/>
      <c r="F91" s="89"/>
      <c r="G91" s="89"/>
      <c r="I91" s="277"/>
    </row>
    <row r="92" spans="1:12" x14ac:dyDescent="0.15">
      <c r="B92" s="88" t="s">
        <v>1141</v>
      </c>
      <c r="C92" s="88"/>
      <c r="D92" s="89"/>
      <c r="E92" s="89"/>
      <c r="F92" s="89"/>
      <c r="G92" s="89"/>
      <c r="I92" s="277"/>
    </row>
    <row r="93" spans="1:12" x14ac:dyDescent="0.15">
      <c r="B93" s="88"/>
      <c r="C93" s="88"/>
      <c r="D93" s="89"/>
      <c r="E93" s="89"/>
      <c r="F93" s="89"/>
      <c r="G93" s="89"/>
      <c r="I93" s="277"/>
    </row>
    <row r="94" spans="1:12" x14ac:dyDescent="0.15">
      <c r="B94" s="88" t="s">
        <v>1142</v>
      </c>
      <c r="C94" s="88"/>
      <c r="D94" s="89"/>
      <c r="E94" s="89">
        <v>0</v>
      </c>
      <c r="F94" s="89">
        <v>0</v>
      </c>
      <c r="G94" s="89">
        <v>0</v>
      </c>
      <c r="I94" s="277"/>
    </row>
    <row r="95" spans="1:12" ht="15" x14ac:dyDescent="0.15">
      <c r="B95" s="74" t="s">
        <v>1143</v>
      </c>
      <c r="C95" s="74"/>
      <c r="D95" s="89"/>
      <c r="E95" s="89"/>
      <c r="F95" s="89"/>
      <c r="G95" s="89"/>
      <c r="I95" s="277"/>
    </row>
    <row r="96" spans="1:12" x14ac:dyDescent="0.15">
      <c r="B96" s="53" t="s">
        <v>1144</v>
      </c>
      <c r="D96" s="55"/>
      <c r="E96" s="55"/>
      <c r="F96" s="55"/>
      <c r="G96" s="55"/>
      <c r="I96" s="55"/>
    </row>
    <row r="99" spans="2:9" x14ac:dyDescent="0.15">
      <c r="B99" s="53" t="s">
        <v>1563</v>
      </c>
    </row>
    <row r="100" spans="2:9" x14ac:dyDescent="0.15">
      <c r="B100" s="88" t="s">
        <v>283</v>
      </c>
      <c r="C100" s="88" t="s">
        <v>1145</v>
      </c>
      <c r="D100" s="88"/>
      <c r="E100" s="88"/>
      <c r="F100" s="88"/>
      <c r="G100" s="88"/>
      <c r="H100" s="269" t="s">
        <v>446</v>
      </c>
      <c r="I100" s="55"/>
    </row>
    <row r="101" spans="2:9" x14ac:dyDescent="0.15">
      <c r="B101" s="88" t="s">
        <v>284</v>
      </c>
      <c r="C101" s="88" t="s">
        <v>1146</v>
      </c>
      <c r="D101" s="89"/>
      <c r="E101" s="89"/>
      <c r="F101" s="89"/>
      <c r="G101" s="89"/>
      <c r="H101" s="269" t="s">
        <v>396</v>
      </c>
      <c r="I101" s="277"/>
    </row>
    <row r="102" spans="2:9" x14ac:dyDescent="0.15">
      <c r="B102" s="88"/>
      <c r="C102" s="88" t="s">
        <v>1147</v>
      </c>
      <c r="D102" s="89" t="s">
        <v>1148</v>
      </c>
      <c r="E102" s="89" t="s">
        <v>1149</v>
      </c>
      <c r="F102" s="89" t="s">
        <v>1150</v>
      </c>
      <c r="G102" s="89"/>
      <c r="H102" s="269" t="s">
        <v>447</v>
      </c>
      <c r="I102" s="277"/>
    </row>
    <row r="103" spans="2:9" x14ac:dyDescent="0.15">
      <c r="B103" s="88" t="s">
        <v>1564</v>
      </c>
      <c r="C103" s="88" t="s">
        <v>1151</v>
      </c>
      <c r="D103" s="89"/>
      <c r="E103" s="89"/>
      <c r="F103" s="89"/>
      <c r="G103" s="89" t="s">
        <v>1569</v>
      </c>
      <c r="H103" s="269" t="s">
        <v>389</v>
      </c>
      <c r="I103" s="277"/>
    </row>
    <row r="104" spans="2:9" x14ac:dyDescent="0.15">
      <c r="B104" s="88"/>
      <c r="C104" s="88" t="s">
        <v>1152</v>
      </c>
      <c r="D104" s="89" t="s">
        <v>1153</v>
      </c>
      <c r="E104" s="89" t="s">
        <v>1154</v>
      </c>
      <c r="F104" s="89" t="s">
        <v>1155</v>
      </c>
      <c r="G104" s="89"/>
      <c r="H104" s="269" t="s">
        <v>403</v>
      </c>
      <c r="I104" s="277"/>
    </row>
    <row r="105" spans="2:9" x14ac:dyDescent="0.15">
      <c r="B105" s="88" t="s">
        <v>1565</v>
      </c>
      <c r="C105" s="88" t="s">
        <v>1156</v>
      </c>
      <c r="D105" s="89"/>
      <c r="E105" s="89"/>
      <c r="F105" s="89"/>
      <c r="G105" s="89" t="s">
        <v>1570</v>
      </c>
      <c r="H105" s="269" t="s">
        <v>406</v>
      </c>
      <c r="I105" s="277"/>
    </row>
    <row r="106" spans="2:9" x14ac:dyDescent="0.15">
      <c r="B106" s="88"/>
      <c r="C106" s="88" t="s">
        <v>1157</v>
      </c>
      <c r="D106" s="89" t="s">
        <v>1158</v>
      </c>
      <c r="E106" s="89" t="s">
        <v>1159</v>
      </c>
      <c r="F106" s="89" t="s">
        <v>1160</v>
      </c>
      <c r="G106" s="89"/>
      <c r="H106" s="269" t="s">
        <v>407</v>
      </c>
      <c r="I106" s="277"/>
    </row>
    <row r="107" spans="2:9" x14ac:dyDescent="0.15">
      <c r="B107" s="88" t="s">
        <v>1566</v>
      </c>
      <c r="C107" s="88" t="s">
        <v>1161</v>
      </c>
      <c r="D107" s="88"/>
      <c r="E107" s="88"/>
      <c r="F107" s="88"/>
      <c r="G107" s="88" t="s">
        <v>1571</v>
      </c>
      <c r="H107" s="269" t="s">
        <v>408</v>
      </c>
      <c r="I107" s="55"/>
    </row>
    <row r="108" spans="2:9" x14ac:dyDescent="0.15">
      <c r="B108" s="88"/>
      <c r="C108" s="88" t="s">
        <v>1162</v>
      </c>
      <c r="D108" s="89" t="s">
        <v>1163</v>
      </c>
      <c r="E108" s="89" t="s">
        <v>1164</v>
      </c>
      <c r="F108" s="89" t="s">
        <v>1165</v>
      </c>
      <c r="G108" s="89"/>
      <c r="H108" s="269" t="s">
        <v>409</v>
      </c>
      <c r="I108" s="277"/>
    </row>
  </sheetData>
  <mergeCells count="6">
    <mergeCell ref="C20:G20"/>
    <mergeCell ref="C34:H34"/>
    <mergeCell ref="A9:A10"/>
    <mergeCell ref="A11:A12"/>
    <mergeCell ref="A13:A14"/>
    <mergeCell ref="C15:G15"/>
  </mergeCells>
  <hyperlinks>
    <hyperlink ref="I87" r:id="rId1" xr:uid="{BCEBD43E-B0EB-4098-AFFD-BA8F255B0E17}"/>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6C4D-4E09-4746-8C55-074658E5E1FD}">
  <dimension ref="A1:AQ102"/>
  <sheetViews>
    <sheetView zoomScale="90" zoomScaleNormal="90" workbookViewId="0">
      <selection activeCell="B4" sqref="B4:B5"/>
    </sheetView>
  </sheetViews>
  <sheetFormatPr baseColWidth="10" defaultColWidth="8.6640625" defaultRowHeight="15" x14ac:dyDescent="0.2"/>
  <cols>
    <col min="2" max="2" width="47.33203125" customWidth="1"/>
    <col min="3" max="3" width="11.33203125" customWidth="1"/>
    <col min="4" max="4" width="16.5" customWidth="1"/>
    <col min="5" max="5" width="14.1640625" customWidth="1"/>
    <col min="6" max="6" width="13.83203125" customWidth="1"/>
    <col min="7" max="7" width="14.1640625" customWidth="1"/>
    <col min="8" max="8" width="50.6640625" customWidth="1"/>
    <col min="9" max="9" width="18.6640625" customWidth="1"/>
    <col min="10" max="10" width="17.83203125" customWidth="1"/>
    <col min="11" max="11" width="55.6640625" customWidth="1"/>
    <col min="12" max="12" width="12" customWidth="1"/>
    <col min="13" max="13" width="14" customWidth="1"/>
    <col min="14" max="14" width="12.6640625" customWidth="1"/>
    <col min="15" max="15" width="19.5" customWidth="1"/>
    <col min="16" max="16" width="13" customWidth="1"/>
    <col min="17" max="17" width="13.5" customWidth="1"/>
    <col min="18" max="18" width="20.5" customWidth="1"/>
  </cols>
  <sheetData>
    <row r="1" spans="1:43" ht="16" x14ac:dyDescent="0.2">
      <c r="A1" s="640" t="s">
        <v>443</v>
      </c>
      <c r="B1" s="640"/>
      <c r="C1" s="640"/>
      <c r="D1" s="640"/>
      <c r="E1" s="640"/>
      <c r="F1" s="640"/>
      <c r="G1" s="640"/>
      <c r="H1" s="640"/>
      <c r="I1" s="640"/>
      <c r="J1" s="640"/>
      <c r="K1" s="273"/>
    </row>
    <row r="2" spans="1:43" ht="16" thickBot="1" x14ac:dyDescent="0.25">
      <c r="A2" s="3"/>
      <c r="B2" s="3"/>
      <c r="C2" s="3"/>
      <c r="D2" s="3"/>
      <c r="E2" s="3"/>
      <c r="F2" s="3"/>
      <c r="G2" s="3"/>
      <c r="H2" s="3"/>
      <c r="I2" s="3"/>
      <c r="J2" s="4"/>
    </row>
    <row r="3" spans="1:43" s="1" customFormat="1" ht="16" thickTop="1" x14ac:dyDescent="0.2">
      <c r="B3" s="162" t="s">
        <v>1166</v>
      </c>
      <c r="C3" s="162" t="s">
        <v>1167</v>
      </c>
      <c r="D3" s="163">
        <v>2023</v>
      </c>
      <c r="E3" s="163">
        <v>2024</v>
      </c>
      <c r="F3" s="163">
        <v>2025</v>
      </c>
      <c r="G3" s="164">
        <v>2026</v>
      </c>
      <c r="H3" s="276"/>
      <c r="I3" s="278"/>
      <c r="L3"/>
      <c r="M3"/>
      <c r="N3"/>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s="1" customFormat="1" ht="27.75" customHeight="1" x14ac:dyDescent="0.2">
      <c r="B4" s="904" t="s">
        <v>1574</v>
      </c>
      <c r="C4" s="165" t="s">
        <v>1168</v>
      </c>
      <c r="D4" s="153">
        <v>5000000</v>
      </c>
      <c r="E4" s="153">
        <f>+(D4*J5)+D4</f>
        <v>5125000</v>
      </c>
      <c r="F4" s="153">
        <f>+(E4*J5)+E4</f>
        <v>5253125</v>
      </c>
      <c r="G4" s="166">
        <f>+(F4*J5)+F4</f>
        <v>5384453.125</v>
      </c>
      <c r="H4" s="56"/>
      <c r="I4" s="279"/>
      <c r="J4" s="90" t="s">
        <v>1169</v>
      </c>
      <c r="L4"/>
      <c r="M4"/>
      <c r="N4"/>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s="1" customFormat="1" ht="16" thickBot="1" x14ac:dyDescent="0.25">
      <c r="B5" s="904" t="s">
        <v>1575</v>
      </c>
      <c r="C5" s="167" t="s">
        <v>1170</v>
      </c>
      <c r="D5" s="168">
        <v>2000000</v>
      </c>
      <c r="E5" s="168">
        <f>+(D5*J5)+D5</f>
        <v>2050000</v>
      </c>
      <c r="F5" s="168">
        <f>+(E5*J5)+E5</f>
        <v>2101250</v>
      </c>
      <c r="G5" s="169">
        <f>+(F5*J5)+F5</f>
        <v>2153781.25</v>
      </c>
      <c r="H5" s="56"/>
      <c r="I5" s="279"/>
      <c r="J5" s="91">
        <v>2.5000000000000001E-2</v>
      </c>
      <c r="L5"/>
      <c r="M5"/>
      <c r="N5"/>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33" customHeight="1" thickTop="1" x14ac:dyDescent="0.25">
      <c r="A6" s="48"/>
      <c r="B6" s="735" t="s">
        <v>444</v>
      </c>
      <c r="C6" s="735"/>
      <c r="D6" s="735"/>
      <c r="E6" s="735"/>
      <c r="F6" s="735"/>
      <c r="G6" s="735"/>
      <c r="H6" s="280"/>
      <c r="I6" s="280"/>
      <c r="J6" s="48"/>
      <c r="K6" s="145"/>
    </row>
    <row r="7" spans="1:43" ht="18" customHeight="1" x14ac:dyDescent="0.2">
      <c r="A7" s="146"/>
      <c r="B7" s="146"/>
      <c r="C7" s="146"/>
      <c r="D7" s="49"/>
      <c r="E7" s="49"/>
      <c r="F7" s="49"/>
      <c r="G7" s="49"/>
      <c r="H7" s="48"/>
      <c r="J7" s="48"/>
      <c r="K7" s="145"/>
    </row>
    <row r="8" spans="1:43" ht="33" customHeight="1" x14ac:dyDescent="0.2">
      <c r="A8" s="146"/>
      <c r="B8" s="146" t="s">
        <v>445</v>
      </c>
      <c r="C8" s="146"/>
      <c r="D8" s="49"/>
      <c r="E8" s="49"/>
      <c r="F8" s="49"/>
      <c r="G8" s="49"/>
      <c r="H8" s="48"/>
      <c r="I8" s="48"/>
      <c r="J8" s="48"/>
    </row>
    <row r="9" spans="1:43" ht="33" customHeight="1" x14ac:dyDescent="0.2">
      <c r="A9" s="49"/>
      <c r="B9" s="457"/>
      <c r="C9" s="457"/>
      <c r="D9" s="457">
        <v>2023</v>
      </c>
      <c r="E9" s="457">
        <v>2024</v>
      </c>
      <c r="F9" s="457">
        <v>2025</v>
      </c>
      <c r="G9" s="457">
        <v>2026</v>
      </c>
      <c r="H9" s="457" t="s">
        <v>593</v>
      </c>
      <c r="I9" s="457" t="s">
        <v>1171</v>
      </c>
      <c r="J9" s="50"/>
      <c r="K9" s="145"/>
    </row>
    <row r="10" spans="1:43" ht="33" customHeight="1" x14ac:dyDescent="0.2">
      <c r="A10" s="6">
        <v>1.1000000000000001</v>
      </c>
      <c r="B10" s="305" t="s">
        <v>599</v>
      </c>
      <c r="C10" s="305" t="s">
        <v>1172</v>
      </c>
      <c r="D10" s="449">
        <v>14000000</v>
      </c>
      <c r="E10" s="449">
        <f>+D10*1.03</f>
        <v>14420000</v>
      </c>
      <c r="F10" s="449">
        <f>+E10*1.03</f>
        <v>14852600</v>
      </c>
      <c r="G10" s="449">
        <f>+F10*1.03</f>
        <v>15298178</v>
      </c>
      <c r="H10" s="459" t="s">
        <v>598</v>
      </c>
      <c r="I10" s="458"/>
      <c r="K10" s="273"/>
    </row>
    <row r="11" spans="1:43" ht="33" customHeight="1" x14ac:dyDescent="0.2">
      <c r="A11" s="6">
        <v>1.2</v>
      </c>
      <c r="B11" s="459" t="s">
        <v>600</v>
      </c>
      <c r="C11" s="305" t="s">
        <v>1173</v>
      </c>
      <c r="D11" s="147">
        <v>0</v>
      </c>
      <c r="E11" s="460">
        <v>0</v>
      </c>
      <c r="F11" s="460">
        <v>0.05</v>
      </c>
      <c r="G11" s="460">
        <v>0.05</v>
      </c>
      <c r="H11" s="459" t="s">
        <v>594</v>
      </c>
      <c r="I11" s="458"/>
      <c r="K11" s="268"/>
    </row>
    <row r="12" spans="1:43" ht="33" customHeight="1" x14ac:dyDescent="0.2">
      <c r="A12" s="6">
        <v>1.3</v>
      </c>
      <c r="B12" s="459" t="s">
        <v>601</v>
      </c>
      <c r="C12" s="461" t="s">
        <v>1174</v>
      </c>
      <c r="D12" s="449">
        <f>+D10+(+D10*D11)</f>
        <v>14000000</v>
      </c>
      <c r="E12" s="449">
        <f>+E10+(+E10*E11)</f>
        <v>14420000</v>
      </c>
      <c r="F12" s="449">
        <f>+F10+(+F10*F11)</f>
        <v>15595230</v>
      </c>
      <c r="G12" s="449">
        <f>+G10+(+G10*G11)</f>
        <v>16063086.9</v>
      </c>
      <c r="H12" s="449" t="s">
        <v>602</v>
      </c>
      <c r="I12" s="458"/>
      <c r="K12" s="268"/>
    </row>
    <row r="13" spans="1:43" ht="66" customHeight="1" x14ac:dyDescent="0.2">
      <c r="A13" s="6">
        <v>1.4</v>
      </c>
      <c r="B13" s="305" t="s">
        <v>615</v>
      </c>
      <c r="C13" s="305" t="s">
        <v>1175</v>
      </c>
      <c r="D13" s="460">
        <v>1</v>
      </c>
      <c r="E13" s="460">
        <v>1</v>
      </c>
      <c r="F13" s="460">
        <v>1</v>
      </c>
      <c r="G13" s="460">
        <v>1</v>
      </c>
      <c r="H13" s="285" t="s">
        <v>686</v>
      </c>
      <c r="I13" s="460"/>
      <c r="K13" s="304"/>
    </row>
    <row r="14" spans="1:43" ht="49.5" customHeight="1" x14ac:dyDescent="0.2">
      <c r="A14" s="6">
        <v>1.5</v>
      </c>
      <c r="B14" s="305" t="s">
        <v>23</v>
      </c>
      <c r="C14" s="305" t="s">
        <v>1176</v>
      </c>
      <c r="D14" s="449">
        <f>+D12*D13</f>
        <v>14000000</v>
      </c>
      <c r="E14" s="449">
        <f t="shared" ref="E14:G14" si="0">+E12*E13</f>
        <v>14420000</v>
      </c>
      <c r="F14" s="449">
        <f t="shared" si="0"/>
        <v>15595230</v>
      </c>
      <c r="G14" s="449">
        <f t="shared" si="0"/>
        <v>16063086.9</v>
      </c>
      <c r="H14" s="459"/>
      <c r="I14" s="460"/>
      <c r="K14" s="304"/>
    </row>
    <row r="15" spans="1:43" ht="33" customHeight="1" x14ac:dyDescent="0.2">
      <c r="A15" s="7">
        <v>1.6</v>
      </c>
      <c r="B15" s="285" t="s">
        <v>1177</v>
      </c>
      <c r="C15" s="285" t="s">
        <v>1178</v>
      </c>
      <c r="D15" s="487">
        <v>0.15</v>
      </c>
      <c r="E15" s="487">
        <v>0.15</v>
      </c>
      <c r="F15" s="487">
        <v>0.15</v>
      </c>
      <c r="G15" s="487">
        <v>0.15</v>
      </c>
      <c r="H15" s="285" t="s">
        <v>1179</v>
      </c>
      <c r="I15" s="487"/>
    </row>
    <row r="16" spans="1:43" ht="33" customHeight="1" x14ac:dyDescent="0.2">
      <c r="A16" s="7">
        <v>1.7</v>
      </c>
      <c r="B16" s="285" t="s">
        <v>696</v>
      </c>
      <c r="C16" s="285" t="s">
        <v>1180</v>
      </c>
      <c r="D16" s="449">
        <f>+D14+(+D14*D15)</f>
        <v>16100000</v>
      </c>
      <c r="E16" s="449">
        <f t="shared" ref="E16" si="1">+E14+(+E14*E15)</f>
        <v>16583000</v>
      </c>
      <c r="F16" s="449">
        <f t="shared" ref="F16" si="2">+F14+(+F14*F15)</f>
        <v>17934514.5</v>
      </c>
      <c r="G16" s="449">
        <f t="shared" ref="G16" si="3">+G14+(+G14*G15)</f>
        <v>18472549.935000002</v>
      </c>
      <c r="H16" s="487" t="s">
        <v>611</v>
      </c>
      <c r="I16" s="487"/>
    </row>
    <row r="17" spans="1:12" ht="25.5" customHeight="1" x14ac:dyDescent="0.2">
      <c r="A17" s="63">
        <v>2.2999999999999998</v>
      </c>
      <c r="B17" s="745" t="s">
        <v>604</v>
      </c>
      <c r="C17" s="150" t="s">
        <v>1181</v>
      </c>
      <c r="D17" s="477">
        <v>0.65</v>
      </c>
      <c r="E17" s="477">
        <v>0.65</v>
      </c>
      <c r="F17" s="477">
        <v>0.65</v>
      </c>
      <c r="G17" s="477">
        <v>0.65</v>
      </c>
      <c r="H17" s="462" t="s">
        <v>603</v>
      </c>
      <c r="I17" s="462"/>
      <c r="J17" s="736"/>
      <c r="K17" s="736"/>
      <c r="L17" s="268"/>
    </row>
    <row r="18" spans="1:12" ht="25.5" customHeight="1" x14ac:dyDescent="0.2">
      <c r="A18" s="63"/>
      <c r="B18" s="746"/>
      <c r="C18" s="150" t="s">
        <v>1182</v>
      </c>
      <c r="D18" s="464">
        <f>+D16*D17</f>
        <v>10465000</v>
      </c>
      <c r="E18" s="464">
        <f t="shared" ref="E18:G18" si="4">+E16*E17</f>
        <v>10778950</v>
      </c>
      <c r="F18" s="464">
        <f t="shared" si="4"/>
        <v>11657434.425000001</v>
      </c>
      <c r="G18" s="464">
        <f t="shared" si="4"/>
        <v>12007157.457750002</v>
      </c>
      <c r="H18" s="463"/>
      <c r="I18" s="462"/>
      <c r="J18" s="282"/>
      <c r="K18" s="282"/>
      <c r="L18" s="268"/>
    </row>
    <row r="19" spans="1:12" ht="25.5" customHeight="1" x14ac:dyDescent="0.2">
      <c r="A19" s="63">
        <v>2.4</v>
      </c>
      <c r="B19" s="747" t="s">
        <v>399</v>
      </c>
      <c r="C19" s="465" t="s">
        <v>1183</v>
      </c>
      <c r="D19" s="478">
        <v>0.05</v>
      </c>
      <c r="E19" s="478">
        <v>0.05</v>
      </c>
      <c r="F19" s="478">
        <v>0.15</v>
      </c>
      <c r="G19" s="478">
        <v>0.15</v>
      </c>
      <c r="H19" s="466" t="s">
        <v>605</v>
      </c>
      <c r="I19" s="466"/>
      <c r="J19" s="736"/>
      <c r="K19" s="736"/>
      <c r="L19" s="268"/>
    </row>
    <row r="20" spans="1:12" ht="25.5" customHeight="1" x14ac:dyDescent="0.2">
      <c r="A20" s="63"/>
      <c r="B20" s="748"/>
      <c r="C20" s="465" t="s">
        <v>1184</v>
      </c>
      <c r="D20" s="467">
        <f>+D16*D19</f>
        <v>805000</v>
      </c>
      <c r="E20" s="467">
        <f t="shared" ref="E20:G20" si="5">+E16*E19</f>
        <v>829150</v>
      </c>
      <c r="F20" s="467">
        <f t="shared" si="5"/>
        <v>2690177.1749999998</v>
      </c>
      <c r="G20" s="467">
        <f t="shared" si="5"/>
        <v>2770882.4902500003</v>
      </c>
      <c r="H20" s="468"/>
      <c r="I20" s="466"/>
      <c r="J20" s="282"/>
      <c r="K20" s="282"/>
      <c r="L20" s="268"/>
    </row>
    <row r="21" spans="1:12" ht="25.5" customHeight="1" x14ac:dyDescent="0.2">
      <c r="A21" s="63">
        <v>2.5</v>
      </c>
      <c r="B21" s="749" t="s">
        <v>400</v>
      </c>
      <c r="C21" s="470" t="s">
        <v>1185</v>
      </c>
      <c r="D21" s="400">
        <v>0.3</v>
      </c>
      <c r="E21" s="400">
        <v>0.3</v>
      </c>
      <c r="F21" s="400">
        <v>0.2</v>
      </c>
      <c r="G21" s="400">
        <v>0.2</v>
      </c>
      <c r="H21" s="471" t="s">
        <v>606</v>
      </c>
      <c r="I21" s="471"/>
      <c r="J21" s="736"/>
      <c r="K21" s="736"/>
      <c r="L21" s="268"/>
    </row>
    <row r="22" spans="1:12" ht="25.5" customHeight="1" x14ac:dyDescent="0.2">
      <c r="A22" s="63"/>
      <c r="B22" s="750"/>
      <c r="C22" s="470" t="s">
        <v>1186</v>
      </c>
      <c r="D22" s="472">
        <f>+D16*D21</f>
        <v>4830000</v>
      </c>
      <c r="E22" s="472">
        <f t="shared" ref="E22:G22" si="6">+E16*E21</f>
        <v>4974900</v>
      </c>
      <c r="F22" s="472">
        <f t="shared" si="6"/>
        <v>3586902.9000000004</v>
      </c>
      <c r="G22" s="472">
        <f t="shared" si="6"/>
        <v>3694509.9870000007</v>
      </c>
      <c r="H22" s="473"/>
      <c r="I22" s="471"/>
      <c r="J22" s="282"/>
      <c r="K22" s="282"/>
      <c r="L22" s="268"/>
    </row>
    <row r="23" spans="1:12" s="283" customFormat="1" ht="19.5" customHeight="1" x14ac:dyDescent="0.2">
      <c r="A23" s="283">
        <v>3</v>
      </c>
      <c r="B23" s="755" t="s">
        <v>402</v>
      </c>
      <c r="C23" s="756"/>
      <c r="D23" s="756"/>
      <c r="E23" s="756"/>
      <c r="F23" s="756"/>
      <c r="G23" s="756"/>
      <c r="H23" s="756"/>
      <c r="I23" s="756"/>
      <c r="K23" s="284"/>
    </row>
    <row r="24" spans="1:12" x14ac:dyDescent="0.2">
      <c r="A24">
        <v>3.1</v>
      </c>
      <c r="B24" s="459" t="s">
        <v>24</v>
      </c>
      <c r="C24" s="459"/>
      <c r="D24" s="485"/>
      <c r="E24" s="485"/>
      <c r="F24" s="485"/>
      <c r="G24" s="485"/>
      <c r="H24" s="485"/>
      <c r="I24" s="485"/>
      <c r="L24" s="53"/>
    </row>
    <row r="25" spans="1:12" ht="33" customHeight="1" x14ac:dyDescent="0.2">
      <c r="A25" s="63" t="s">
        <v>1187</v>
      </c>
      <c r="B25" s="285" t="s">
        <v>25</v>
      </c>
      <c r="C25" s="285" t="s">
        <v>1188</v>
      </c>
      <c r="D25" s="486">
        <v>0.2</v>
      </c>
      <c r="E25" s="486">
        <v>0.2</v>
      </c>
      <c r="F25" s="486">
        <v>0.2</v>
      </c>
      <c r="G25" s="486">
        <v>0.2</v>
      </c>
      <c r="H25" s="486" t="s">
        <v>607</v>
      </c>
      <c r="I25" s="486"/>
      <c r="L25" s="53"/>
    </row>
    <row r="26" spans="1:12" ht="33" customHeight="1" x14ac:dyDescent="0.2">
      <c r="A26" s="63" t="s">
        <v>1189</v>
      </c>
      <c r="B26" s="285" t="s">
        <v>609</v>
      </c>
      <c r="C26" s="285" t="s">
        <v>1190</v>
      </c>
      <c r="D26" s="449">
        <f>+D16*D25</f>
        <v>3220000</v>
      </c>
      <c r="E26" s="449">
        <f t="shared" ref="E26:G26" si="7">+E16*E25</f>
        <v>3316600</v>
      </c>
      <c r="F26" s="449">
        <f t="shared" si="7"/>
        <v>3586902.9000000004</v>
      </c>
      <c r="G26" s="449">
        <f t="shared" si="7"/>
        <v>3694509.9870000007</v>
      </c>
      <c r="H26" s="487" t="s">
        <v>610</v>
      </c>
      <c r="I26" s="487"/>
    </row>
    <row r="27" spans="1:12" ht="33" customHeight="1" x14ac:dyDescent="0.2">
      <c r="A27" s="63" t="s">
        <v>1191</v>
      </c>
      <c r="B27" s="285" t="s">
        <v>26</v>
      </c>
      <c r="C27" s="285" t="s">
        <v>1192</v>
      </c>
      <c r="D27" s="487">
        <v>0.8</v>
      </c>
      <c r="E27" s="487">
        <v>0.8</v>
      </c>
      <c r="F27" s="487">
        <v>0.8</v>
      </c>
      <c r="G27" s="487">
        <v>0.8</v>
      </c>
      <c r="H27" s="487" t="s">
        <v>608</v>
      </c>
      <c r="I27" s="487"/>
    </row>
    <row r="28" spans="1:12" ht="33" customHeight="1" x14ac:dyDescent="0.2">
      <c r="A28" s="63" t="s">
        <v>614</v>
      </c>
      <c r="B28" s="285" t="s">
        <v>612</v>
      </c>
      <c r="C28" s="285" t="s">
        <v>1193</v>
      </c>
      <c r="D28" s="449">
        <f>+D16*D27</f>
        <v>12880000</v>
      </c>
      <c r="E28" s="449">
        <f t="shared" ref="E28:G28" si="8">+E16*E27</f>
        <v>13266400</v>
      </c>
      <c r="F28" s="449">
        <f t="shared" si="8"/>
        <v>14347611.600000001</v>
      </c>
      <c r="G28" s="449">
        <f t="shared" si="8"/>
        <v>14778039.948000003</v>
      </c>
      <c r="H28" s="487" t="s">
        <v>1194</v>
      </c>
      <c r="I28" s="487"/>
    </row>
    <row r="29" spans="1:12" ht="25.5" customHeight="1" x14ac:dyDescent="0.2">
      <c r="A29" s="63">
        <v>4.0999999999999996</v>
      </c>
      <c r="B29" s="751" t="s">
        <v>401</v>
      </c>
      <c r="C29" s="151" t="s">
        <v>1195</v>
      </c>
      <c r="D29" s="477">
        <v>1</v>
      </c>
      <c r="E29" s="477">
        <v>1</v>
      </c>
      <c r="F29" s="477">
        <v>1</v>
      </c>
      <c r="G29" s="477">
        <v>1</v>
      </c>
      <c r="H29" s="476"/>
      <c r="I29" s="476" t="s">
        <v>1196</v>
      </c>
    </row>
    <row r="30" spans="1:12" ht="25.5" customHeight="1" x14ac:dyDescent="0.2">
      <c r="A30" s="63"/>
      <c r="B30" s="751"/>
      <c r="C30" s="151" t="s">
        <v>1197</v>
      </c>
      <c r="D30" s="474">
        <f>+D18*D29</f>
        <v>10465000</v>
      </c>
      <c r="E30" s="474">
        <f t="shared" ref="E30:G30" si="9">+E18*E29</f>
        <v>10778950</v>
      </c>
      <c r="F30" s="474">
        <f t="shared" si="9"/>
        <v>11657434.425000001</v>
      </c>
      <c r="G30" s="474">
        <f t="shared" si="9"/>
        <v>12007157.457750002</v>
      </c>
      <c r="H30" s="475"/>
      <c r="I30" s="476" t="s">
        <v>1198</v>
      </c>
      <c r="J30" s="282"/>
      <c r="K30" s="282"/>
      <c r="L30" s="268"/>
    </row>
    <row r="31" spans="1:12" ht="19" customHeight="1" x14ac:dyDescent="0.2">
      <c r="A31" s="63">
        <v>4.2</v>
      </c>
      <c r="B31" s="751" t="s">
        <v>404</v>
      </c>
      <c r="C31" s="151" t="s">
        <v>1199</v>
      </c>
      <c r="D31" s="477">
        <v>0.2</v>
      </c>
      <c r="E31" s="477">
        <v>0.2</v>
      </c>
      <c r="F31" s="477">
        <v>0.2</v>
      </c>
      <c r="G31" s="477">
        <v>0.2</v>
      </c>
      <c r="H31" s="476"/>
      <c r="I31" s="476" t="s">
        <v>1200</v>
      </c>
      <c r="J31" s="736"/>
      <c r="K31" s="736"/>
      <c r="L31" s="268"/>
    </row>
    <row r="32" spans="1:12" ht="19" customHeight="1" x14ac:dyDescent="0.2">
      <c r="A32" s="63"/>
      <c r="B32" s="759"/>
      <c r="C32" s="151" t="s">
        <v>1201</v>
      </c>
      <c r="D32" s="474">
        <f>+D30*D31</f>
        <v>2093000</v>
      </c>
      <c r="E32" s="474">
        <f t="shared" ref="E32:G32" si="10">+E30*E31</f>
        <v>2155790</v>
      </c>
      <c r="F32" s="474">
        <f t="shared" si="10"/>
        <v>2331486.8850000002</v>
      </c>
      <c r="G32" s="474">
        <f t="shared" si="10"/>
        <v>2401431.4915500004</v>
      </c>
      <c r="H32" s="476"/>
      <c r="I32" s="476" t="s">
        <v>1202</v>
      </c>
      <c r="J32" s="282"/>
      <c r="K32" s="282"/>
      <c r="L32" s="268"/>
    </row>
    <row r="33" spans="1:18" ht="19" customHeight="1" x14ac:dyDescent="0.2">
      <c r="A33" s="63">
        <v>4.3</v>
      </c>
      <c r="B33" s="739" t="s">
        <v>405</v>
      </c>
      <c r="C33" s="151" t="s">
        <v>1203</v>
      </c>
      <c r="D33" s="477">
        <v>0.8</v>
      </c>
      <c r="E33" s="477">
        <v>0.8</v>
      </c>
      <c r="F33" s="477">
        <v>0.8</v>
      </c>
      <c r="G33" s="477">
        <v>0.8</v>
      </c>
      <c r="H33" s="475"/>
      <c r="I33" s="476" t="s">
        <v>620</v>
      </c>
      <c r="J33" s="736"/>
      <c r="K33" s="736"/>
      <c r="L33" s="268"/>
    </row>
    <row r="34" spans="1:18" ht="19" customHeight="1" x14ac:dyDescent="0.2">
      <c r="A34" s="63"/>
      <c r="B34" s="740"/>
      <c r="C34" s="151" t="s">
        <v>1204</v>
      </c>
      <c r="D34" s="474">
        <f>+D30*D33</f>
        <v>8372000</v>
      </c>
      <c r="E34" s="474">
        <f t="shared" ref="E34:G34" si="11">+E30*E33</f>
        <v>8623160</v>
      </c>
      <c r="F34" s="474">
        <f t="shared" si="11"/>
        <v>9325947.540000001</v>
      </c>
      <c r="G34" s="474">
        <f t="shared" si="11"/>
        <v>9605725.9662000015</v>
      </c>
      <c r="H34" s="475"/>
      <c r="I34" s="476" t="s">
        <v>1205</v>
      </c>
      <c r="J34" s="282"/>
      <c r="K34" s="282"/>
      <c r="L34" s="268"/>
    </row>
    <row r="35" spans="1:18" ht="25.5" customHeight="1" x14ac:dyDescent="0.2">
      <c r="A35" s="63">
        <v>5.0999999999999996</v>
      </c>
      <c r="B35" s="737" t="s">
        <v>613</v>
      </c>
      <c r="C35" s="286" t="s">
        <v>1206</v>
      </c>
      <c r="D35" s="479">
        <v>1</v>
      </c>
      <c r="E35" s="479">
        <v>1</v>
      </c>
      <c r="F35" s="479">
        <v>1</v>
      </c>
      <c r="G35" s="479">
        <v>1</v>
      </c>
      <c r="H35" s="288"/>
      <c r="I35" s="287" t="s">
        <v>1207</v>
      </c>
      <c r="J35" s="736"/>
      <c r="K35" s="736"/>
      <c r="L35" s="268"/>
    </row>
    <row r="36" spans="1:18" ht="25.5" customHeight="1" x14ac:dyDescent="0.2">
      <c r="A36" s="63"/>
      <c r="B36" s="738"/>
      <c r="C36" s="286" t="s">
        <v>1208</v>
      </c>
      <c r="D36" s="469">
        <f>+D20*D35</f>
        <v>805000</v>
      </c>
      <c r="E36" s="469">
        <f t="shared" ref="E36:G36" si="12">+E20*E35</f>
        <v>829150</v>
      </c>
      <c r="F36" s="469">
        <f t="shared" si="12"/>
        <v>2690177.1749999998</v>
      </c>
      <c r="G36" s="469">
        <f t="shared" si="12"/>
        <v>2770882.4902500003</v>
      </c>
      <c r="H36" s="288"/>
      <c r="I36" s="287" t="s">
        <v>1209</v>
      </c>
      <c r="J36" s="282"/>
      <c r="K36" s="282"/>
      <c r="L36" s="268"/>
    </row>
    <row r="37" spans="1:18" ht="25.5" customHeight="1" x14ac:dyDescent="0.2">
      <c r="A37" s="63">
        <v>5.2</v>
      </c>
      <c r="B37" s="757" t="s">
        <v>410</v>
      </c>
      <c r="C37" s="480" t="s">
        <v>1210</v>
      </c>
      <c r="D37" s="484">
        <v>0.15</v>
      </c>
      <c r="E37" s="484">
        <v>0.15</v>
      </c>
      <c r="F37" s="484">
        <v>0.2</v>
      </c>
      <c r="G37" s="484">
        <v>0.2</v>
      </c>
      <c r="H37" s="483"/>
      <c r="I37" s="483" t="s">
        <v>1211</v>
      </c>
      <c r="J37" s="736"/>
      <c r="K37" s="736"/>
      <c r="L37" s="268"/>
    </row>
    <row r="38" spans="1:18" ht="25.5" customHeight="1" x14ac:dyDescent="0.2">
      <c r="A38" s="63"/>
      <c r="B38" s="758"/>
      <c r="C38" s="480" t="s">
        <v>1212</v>
      </c>
      <c r="D38" s="481">
        <f>+D22*D37</f>
        <v>724500</v>
      </c>
      <c r="E38" s="481">
        <f t="shared" ref="E38:G38" si="13">+E22*E37</f>
        <v>746235</v>
      </c>
      <c r="F38" s="481">
        <f t="shared" si="13"/>
        <v>717380.58000000007</v>
      </c>
      <c r="G38" s="481">
        <f t="shared" si="13"/>
        <v>738901.99740000023</v>
      </c>
      <c r="H38" s="482"/>
      <c r="I38" s="483" t="s">
        <v>1213</v>
      </c>
      <c r="J38" s="282"/>
      <c r="K38" s="282"/>
      <c r="L38" s="268"/>
    </row>
    <row r="39" spans="1:18" ht="19" customHeight="1" x14ac:dyDescent="0.2">
      <c r="A39" s="63">
        <v>5.3</v>
      </c>
      <c r="B39" s="757" t="s">
        <v>1214</v>
      </c>
      <c r="C39" s="480" t="s">
        <v>1215</v>
      </c>
      <c r="D39" s="484">
        <v>0.2</v>
      </c>
      <c r="E39" s="484">
        <v>0.2</v>
      </c>
      <c r="F39" s="484">
        <v>0.2</v>
      </c>
      <c r="G39" s="484">
        <v>0.2</v>
      </c>
      <c r="H39" s="483"/>
      <c r="I39" s="483" t="s">
        <v>1216</v>
      </c>
      <c r="J39" s="736"/>
      <c r="K39" s="736"/>
      <c r="L39" s="268"/>
    </row>
    <row r="40" spans="1:18" ht="19" customHeight="1" x14ac:dyDescent="0.2">
      <c r="A40" s="63"/>
      <c r="B40" s="758"/>
      <c r="C40" s="480" t="s">
        <v>1217</v>
      </c>
      <c r="D40" s="481">
        <f>+D38*D39</f>
        <v>144900</v>
      </c>
      <c r="E40" s="481">
        <f t="shared" ref="E40:G40" si="14">+E38*E39</f>
        <v>149247</v>
      </c>
      <c r="F40" s="481">
        <f t="shared" si="14"/>
        <v>143476.11600000001</v>
      </c>
      <c r="G40" s="481">
        <f t="shared" si="14"/>
        <v>147780.39948000005</v>
      </c>
      <c r="H40" s="482"/>
      <c r="I40" s="483" t="s">
        <v>415</v>
      </c>
      <c r="J40" s="282"/>
      <c r="K40" s="282"/>
      <c r="L40" s="268"/>
    </row>
    <row r="41" spans="1:18" ht="19" customHeight="1" x14ac:dyDescent="0.2">
      <c r="A41" s="63">
        <v>5.4</v>
      </c>
      <c r="B41" s="757" t="s">
        <v>1218</v>
      </c>
      <c r="C41" s="480" t="s">
        <v>1219</v>
      </c>
      <c r="D41" s="484">
        <v>0.8</v>
      </c>
      <c r="E41" s="484">
        <v>0.8</v>
      </c>
      <c r="F41" s="484">
        <v>0.8</v>
      </c>
      <c r="G41" s="484">
        <v>0.8</v>
      </c>
      <c r="H41" s="483"/>
      <c r="I41" s="483" t="s">
        <v>418</v>
      </c>
      <c r="J41" s="736"/>
      <c r="K41" s="736"/>
      <c r="L41" s="268"/>
    </row>
    <row r="42" spans="1:18" ht="19" customHeight="1" x14ac:dyDescent="0.2">
      <c r="A42" s="63"/>
      <c r="B42" s="758"/>
      <c r="C42" s="480" t="s">
        <v>1220</v>
      </c>
      <c r="D42" s="481">
        <f>+D38*D41</f>
        <v>579600</v>
      </c>
      <c r="E42" s="481">
        <f t="shared" ref="E42:G42" si="15">+E38*E41</f>
        <v>596988</v>
      </c>
      <c r="F42" s="481">
        <f t="shared" si="15"/>
        <v>573904.46400000004</v>
      </c>
      <c r="G42" s="481">
        <f t="shared" si="15"/>
        <v>591121.5979200002</v>
      </c>
      <c r="H42" s="482"/>
      <c r="I42" s="483" t="s">
        <v>1221</v>
      </c>
      <c r="J42" s="282"/>
      <c r="K42" s="457"/>
      <c r="L42" s="457"/>
      <c r="M42" s="457">
        <v>2023</v>
      </c>
      <c r="N42" s="457">
        <v>2024</v>
      </c>
      <c r="O42" s="457">
        <v>2025</v>
      </c>
      <c r="P42" s="457">
        <v>2026</v>
      </c>
      <c r="Q42" s="457" t="s">
        <v>1222</v>
      </c>
      <c r="R42" s="457" t="s">
        <v>1223</v>
      </c>
    </row>
    <row r="43" spans="1:18" x14ac:dyDescent="0.2">
      <c r="A43" s="63">
        <v>6.3</v>
      </c>
      <c r="B43" s="731" t="s">
        <v>315</v>
      </c>
      <c r="C43" s="147"/>
      <c r="D43" s="66"/>
      <c r="E43" s="66"/>
      <c r="F43" s="66"/>
      <c r="G43" s="66"/>
      <c r="H43" s="66"/>
      <c r="I43" s="66"/>
      <c r="J43">
        <v>7</v>
      </c>
      <c r="K43" s="717" t="s">
        <v>1224</v>
      </c>
      <c r="L43" s="718"/>
      <c r="M43" s="718"/>
      <c r="N43" s="718"/>
      <c r="O43" s="718"/>
      <c r="P43" s="718"/>
      <c r="Q43" s="718"/>
      <c r="R43" s="718"/>
    </row>
    <row r="44" spans="1:18" x14ac:dyDescent="0.2">
      <c r="A44">
        <v>7</v>
      </c>
      <c r="B44" s="732"/>
      <c r="C44" s="147"/>
      <c r="D44" s="66"/>
      <c r="E44" s="66"/>
      <c r="F44" s="66"/>
      <c r="G44" s="66"/>
      <c r="H44" s="66"/>
      <c r="I44" s="66"/>
      <c r="J44">
        <v>7</v>
      </c>
      <c r="K44" s="717"/>
      <c r="L44" s="718"/>
      <c r="M44" s="718"/>
      <c r="N44" s="718"/>
      <c r="O44" s="718"/>
      <c r="P44" s="718"/>
      <c r="Q44" s="718"/>
      <c r="R44" s="718"/>
    </row>
    <row r="45" spans="1:18" x14ac:dyDescent="0.2">
      <c r="B45" s="733" t="s">
        <v>314</v>
      </c>
      <c r="C45" s="147" t="s">
        <v>1225</v>
      </c>
      <c r="D45" s="552">
        <v>1000000</v>
      </c>
      <c r="E45" s="552">
        <v>1200000</v>
      </c>
      <c r="F45" s="552">
        <v>1400000</v>
      </c>
      <c r="G45" s="552">
        <v>1500000</v>
      </c>
      <c r="H45" s="66"/>
      <c r="I45" s="66"/>
      <c r="J45">
        <v>7.1</v>
      </c>
      <c r="K45" s="733" t="s">
        <v>433</v>
      </c>
      <c r="L45" s="147" t="s">
        <v>1226</v>
      </c>
      <c r="M45" s="552">
        <v>1093000</v>
      </c>
      <c r="N45" s="552">
        <v>955790</v>
      </c>
      <c r="O45" s="552">
        <v>931486.88500000024</v>
      </c>
      <c r="P45" s="552">
        <v>901431.49155000038</v>
      </c>
      <c r="Q45" s="152"/>
      <c r="R45" s="152"/>
    </row>
    <row r="46" spans="1:18" ht="30" customHeight="1" x14ac:dyDescent="0.2">
      <c r="A46">
        <v>7.1</v>
      </c>
      <c r="B46" s="734" t="s">
        <v>1227</v>
      </c>
      <c r="C46" s="147" t="s">
        <v>1228</v>
      </c>
      <c r="D46" s="152">
        <f>+D45/D34</f>
        <v>0.11944577161968466</v>
      </c>
      <c r="E46" s="152">
        <f t="shared" ref="E46:G46" si="16">+E45/E34</f>
        <v>0.13916012227536076</v>
      </c>
      <c r="F46" s="152">
        <f t="shared" si="16"/>
        <v>0.1501187942560526</v>
      </c>
      <c r="G46" s="152">
        <f t="shared" si="16"/>
        <v>0.15615685948965249</v>
      </c>
      <c r="H46" s="66"/>
      <c r="I46" s="66"/>
      <c r="J46">
        <v>7.1</v>
      </c>
      <c r="K46" s="734" t="s">
        <v>1229</v>
      </c>
      <c r="L46" s="147" t="s">
        <v>1230</v>
      </c>
      <c r="M46" s="152">
        <f>+M45/D32</f>
        <v>0.52221691352126132</v>
      </c>
      <c r="N46" s="152">
        <f t="shared" ref="N46:P46" si="17">+N45/E32</f>
        <v>0.44335951089855691</v>
      </c>
      <c r="O46" s="152">
        <f t="shared" si="17"/>
        <v>0.39952482297578962</v>
      </c>
      <c r="P46" s="152">
        <f t="shared" si="17"/>
        <v>0.37537256204139008</v>
      </c>
      <c r="Q46" s="152"/>
      <c r="R46" s="152"/>
    </row>
    <row r="47" spans="1:18" x14ac:dyDescent="0.2">
      <c r="B47" s="733" t="s">
        <v>308</v>
      </c>
      <c r="C47" s="147" t="s">
        <v>1231</v>
      </c>
      <c r="D47" s="552">
        <v>4500000</v>
      </c>
      <c r="E47" s="552">
        <v>4500000</v>
      </c>
      <c r="F47" s="552">
        <v>4500000</v>
      </c>
      <c r="G47" s="552">
        <v>4500000</v>
      </c>
      <c r="H47" s="66"/>
      <c r="I47" s="66"/>
      <c r="J47">
        <v>7.1</v>
      </c>
      <c r="K47" s="733" t="s">
        <v>434</v>
      </c>
      <c r="L47" s="147" t="s">
        <v>1232</v>
      </c>
      <c r="M47" s="552">
        <v>1000000</v>
      </c>
      <c r="N47" s="552">
        <v>1200000</v>
      </c>
      <c r="O47" s="552">
        <v>1400000</v>
      </c>
      <c r="P47" s="552">
        <v>1500000</v>
      </c>
      <c r="Q47" s="152"/>
      <c r="R47" s="152"/>
    </row>
    <row r="48" spans="1:18" ht="24.75" customHeight="1" x14ac:dyDescent="0.2">
      <c r="A48">
        <v>7.2</v>
      </c>
      <c r="B48" s="734" t="s">
        <v>1233</v>
      </c>
      <c r="C48" s="147" t="s">
        <v>1234</v>
      </c>
      <c r="D48" s="152">
        <f>+D47/D34</f>
        <v>0.53750597228858099</v>
      </c>
      <c r="E48" s="152">
        <f t="shared" ref="E48:G48" si="18">+E47/E34</f>
        <v>0.52185045853260292</v>
      </c>
      <c r="F48" s="152">
        <f t="shared" si="18"/>
        <v>0.48252469582302621</v>
      </c>
      <c r="G48" s="152">
        <f t="shared" si="18"/>
        <v>0.46847057846895745</v>
      </c>
      <c r="H48" s="66"/>
      <c r="I48" s="66"/>
      <c r="J48">
        <v>7.1</v>
      </c>
      <c r="K48" s="734" t="s">
        <v>1235</v>
      </c>
      <c r="L48" s="147" t="s">
        <v>1236</v>
      </c>
      <c r="M48" s="152">
        <f>+M47/D26</f>
        <v>0.3105590062111801</v>
      </c>
      <c r="N48" s="152">
        <f t="shared" ref="N48:P48" si="19">+N47/E26</f>
        <v>0.36181631791593799</v>
      </c>
      <c r="O48" s="152">
        <f t="shared" si="19"/>
        <v>0.39030886506573675</v>
      </c>
      <c r="P48" s="152">
        <f t="shared" si="19"/>
        <v>0.40600783467309648</v>
      </c>
      <c r="Q48" s="152"/>
      <c r="R48" s="152"/>
    </row>
    <row r="49" spans="1:18" x14ac:dyDescent="0.2">
      <c r="B49" s="733" t="s">
        <v>309</v>
      </c>
      <c r="C49" s="147" t="s">
        <v>1237</v>
      </c>
      <c r="D49" s="552">
        <f>+D45+D47</f>
        <v>5500000</v>
      </c>
      <c r="E49" s="552">
        <f t="shared" ref="E49:G49" si="20">+E45+E47</f>
        <v>5700000</v>
      </c>
      <c r="F49" s="552">
        <f t="shared" si="20"/>
        <v>5900000</v>
      </c>
      <c r="G49" s="552">
        <f t="shared" si="20"/>
        <v>6000000</v>
      </c>
      <c r="H49" s="66"/>
      <c r="I49" s="66" t="s">
        <v>1238</v>
      </c>
      <c r="J49">
        <v>7.2</v>
      </c>
      <c r="K49" s="733" t="s">
        <v>435</v>
      </c>
      <c r="L49" s="147" t="s">
        <v>1239</v>
      </c>
      <c r="M49" s="552">
        <f>+M45+M47</f>
        <v>2093000</v>
      </c>
      <c r="N49" s="552">
        <f t="shared" ref="N49:P49" si="21">+N45+N47</f>
        <v>2155790</v>
      </c>
      <c r="O49" s="552">
        <f t="shared" si="21"/>
        <v>2331486.8850000002</v>
      </c>
      <c r="P49" s="552">
        <f t="shared" si="21"/>
        <v>2401431.4915500004</v>
      </c>
      <c r="Q49" s="152"/>
      <c r="R49" s="152" t="s">
        <v>419</v>
      </c>
    </row>
    <row r="50" spans="1:18" x14ac:dyDescent="0.2">
      <c r="A50">
        <v>7.3</v>
      </c>
      <c r="B50" s="734" t="s">
        <v>1240</v>
      </c>
      <c r="C50" s="147" t="s">
        <v>1241</v>
      </c>
      <c r="D50" s="152">
        <f>+D49/D34</f>
        <v>0.65695174390826561</v>
      </c>
      <c r="E50" s="152">
        <f t="shared" ref="E50:G50" si="22">+E49/E34</f>
        <v>0.66101058080796371</v>
      </c>
      <c r="F50" s="152">
        <f t="shared" si="22"/>
        <v>0.63264349007907883</v>
      </c>
      <c r="G50" s="152">
        <f t="shared" si="22"/>
        <v>0.62462743795860998</v>
      </c>
      <c r="H50" s="66"/>
      <c r="I50" s="66" t="s">
        <v>1242</v>
      </c>
      <c r="J50">
        <v>7.2</v>
      </c>
      <c r="K50" s="734" t="s">
        <v>1243</v>
      </c>
      <c r="L50" s="147" t="s">
        <v>1244</v>
      </c>
      <c r="M50" s="152">
        <f>+M49/D32</f>
        <v>1</v>
      </c>
      <c r="N50" s="152">
        <f t="shared" ref="N50:P50" si="23">+N49/E32</f>
        <v>1</v>
      </c>
      <c r="O50" s="152">
        <f t="shared" si="23"/>
        <v>1</v>
      </c>
      <c r="P50" s="152">
        <f t="shared" si="23"/>
        <v>1</v>
      </c>
      <c r="Q50" s="152"/>
      <c r="R50" s="152" t="s">
        <v>420</v>
      </c>
    </row>
    <row r="51" spans="1:18" x14ac:dyDescent="0.2">
      <c r="B51" s="733" t="s">
        <v>310</v>
      </c>
      <c r="C51" s="147" t="s">
        <v>1245</v>
      </c>
      <c r="D51" s="552">
        <v>2872000</v>
      </c>
      <c r="E51" s="552">
        <v>2923160</v>
      </c>
      <c r="F51" s="552">
        <v>3425947.540000001</v>
      </c>
      <c r="G51" s="552">
        <v>2000000</v>
      </c>
      <c r="H51" s="66"/>
      <c r="I51" s="66" t="s">
        <v>1246</v>
      </c>
      <c r="J51">
        <v>7.3</v>
      </c>
      <c r="K51" s="733" t="s">
        <v>436</v>
      </c>
      <c r="L51" s="147" t="s">
        <v>1247</v>
      </c>
      <c r="M51" s="552">
        <v>0</v>
      </c>
      <c r="N51" s="552">
        <v>0</v>
      </c>
      <c r="O51" s="552">
        <v>0</v>
      </c>
      <c r="P51" s="552">
        <v>0</v>
      </c>
      <c r="Q51" s="152"/>
      <c r="R51" s="152" t="s">
        <v>1248</v>
      </c>
    </row>
    <row r="52" spans="1:18" x14ac:dyDescent="0.2">
      <c r="A52">
        <v>7.4</v>
      </c>
      <c r="B52" s="734" t="s">
        <v>1249</v>
      </c>
      <c r="C52" s="147" t="s">
        <v>1250</v>
      </c>
      <c r="D52" s="152">
        <f>+D51/D34</f>
        <v>0.34304825609173434</v>
      </c>
      <c r="E52" s="152">
        <f t="shared" ref="E52:G52" si="24">+E51/E34</f>
        <v>0.33898941919203635</v>
      </c>
      <c r="F52" s="152">
        <f t="shared" si="24"/>
        <v>0.36735650992092117</v>
      </c>
      <c r="G52" s="152">
        <f t="shared" si="24"/>
        <v>0.20820914598620333</v>
      </c>
      <c r="H52" s="66"/>
      <c r="I52" s="66" t="s">
        <v>1251</v>
      </c>
      <c r="J52">
        <v>7.3</v>
      </c>
      <c r="K52" s="734" t="s">
        <v>1252</v>
      </c>
      <c r="L52" s="147" t="s">
        <v>1253</v>
      </c>
      <c r="M52" s="152">
        <f>+M51/D32</f>
        <v>0</v>
      </c>
      <c r="N52" s="152">
        <f t="shared" ref="N52:P52" si="25">+N51/E32</f>
        <v>0</v>
      </c>
      <c r="O52" s="152">
        <f t="shared" si="25"/>
        <v>0</v>
      </c>
      <c r="P52" s="152">
        <f t="shared" si="25"/>
        <v>0</v>
      </c>
      <c r="Q52" s="152"/>
      <c r="R52" s="152" t="s">
        <v>627</v>
      </c>
    </row>
    <row r="53" spans="1:18" x14ac:dyDescent="0.2">
      <c r="B53" s="733" t="s">
        <v>311</v>
      </c>
      <c r="C53" s="147" t="s">
        <v>1254</v>
      </c>
      <c r="D53" s="552">
        <f>+D49+D51</f>
        <v>8372000</v>
      </c>
      <c r="E53" s="552">
        <f t="shared" ref="E53:G53" si="26">+E49+E51</f>
        <v>8623160</v>
      </c>
      <c r="F53" s="552">
        <f t="shared" si="26"/>
        <v>9325947.540000001</v>
      </c>
      <c r="G53" s="552">
        <f t="shared" si="26"/>
        <v>8000000</v>
      </c>
      <c r="H53" s="66"/>
      <c r="I53" s="66" t="s">
        <v>628</v>
      </c>
      <c r="J53">
        <v>7</v>
      </c>
      <c r="K53" s="733" t="s">
        <v>437</v>
      </c>
      <c r="L53" s="147" t="s">
        <v>1255</v>
      </c>
      <c r="M53" s="552">
        <f>+M49+M51</f>
        <v>2093000</v>
      </c>
      <c r="N53" s="552">
        <f t="shared" ref="N53:P53" si="27">+N49+N51</f>
        <v>2155790</v>
      </c>
      <c r="O53" s="552">
        <f t="shared" si="27"/>
        <v>2331486.8850000002</v>
      </c>
      <c r="P53" s="552">
        <f t="shared" si="27"/>
        <v>2401431.4915500004</v>
      </c>
      <c r="Q53" s="152"/>
      <c r="R53" s="152" t="s">
        <v>630</v>
      </c>
    </row>
    <row r="54" spans="1:18" ht="27.75" customHeight="1" x14ac:dyDescent="0.2">
      <c r="A54">
        <v>7.5</v>
      </c>
      <c r="B54" s="734" t="s">
        <v>1256</v>
      </c>
      <c r="C54" s="147" t="s">
        <v>1257</v>
      </c>
      <c r="D54" s="66">
        <f>+D53/D34</f>
        <v>1</v>
      </c>
      <c r="E54" s="66">
        <f t="shared" ref="E54:G54" si="28">+E53/E34</f>
        <v>1</v>
      </c>
      <c r="F54" s="66">
        <f t="shared" si="28"/>
        <v>1</v>
      </c>
      <c r="G54" s="66">
        <f t="shared" si="28"/>
        <v>0.8328365839448133</v>
      </c>
      <c r="H54" s="66"/>
      <c r="I54" s="66" t="s">
        <v>629</v>
      </c>
      <c r="J54">
        <v>7</v>
      </c>
      <c r="K54" s="734" t="s">
        <v>1258</v>
      </c>
      <c r="L54" s="147" t="s">
        <v>1259</v>
      </c>
      <c r="M54" s="66">
        <f>+M53/D32</f>
        <v>1</v>
      </c>
      <c r="N54" s="66">
        <f t="shared" ref="N54:P54" si="29">+N53/E32</f>
        <v>1</v>
      </c>
      <c r="O54" s="66">
        <f t="shared" si="29"/>
        <v>1</v>
      </c>
      <c r="P54" s="66">
        <f t="shared" si="29"/>
        <v>1</v>
      </c>
      <c r="Q54" s="152"/>
      <c r="R54" s="152" t="s">
        <v>631</v>
      </c>
    </row>
    <row r="55" spans="1:18" x14ac:dyDescent="0.2">
      <c r="B55" s="733" t="s">
        <v>312</v>
      </c>
      <c r="C55" s="147" t="s">
        <v>1260</v>
      </c>
      <c r="D55" s="552">
        <f>+D34-D53</f>
        <v>0</v>
      </c>
      <c r="E55" s="552">
        <f t="shared" ref="E55:G55" si="30">+E34-E53</f>
        <v>0</v>
      </c>
      <c r="F55" s="552">
        <f t="shared" si="30"/>
        <v>0</v>
      </c>
      <c r="G55" s="552">
        <f t="shared" si="30"/>
        <v>1605725.9662000015</v>
      </c>
      <c r="H55" s="66"/>
      <c r="I55" s="66"/>
      <c r="J55">
        <v>7.1</v>
      </c>
      <c r="K55" s="733" t="s">
        <v>1261</v>
      </c>
      <c r="L55" s="147" t="s">
        <v>1262</v>
      </c>
      <c r="M55" s="552">
        <f>+D32-M53</f>
        <v>0</v>
      </c>
      <c r="N55" s="552">
        <f t="shared" ref="N55:P55" si="31">+E32-N53</f>
        <v>0</v>
      </c>
      <c r="O55" s="552">
        <f t="shared" si="31"/>
        <v>0</v>
      </c>
      <c r="P55" s="552">
        <f t="shared" si="31"/>
        <v>0</v>
      </c>
      <c r="Q55" s="152"/>
      <c r="R55" s="152"/>
    </row>
    <row r="56" spans="1:18" x14ac:dyDescent="0.2">
      <c r="A56">
        <v>7.6</v>
      </c>
      <c r="B56" s="734" t="s">
        <v>1263</v>
      </c>
      <c r="C56" s="147" t="s">
        <v>1264</v>
      </c>
      <c r="D56" s="152">
        <f>+D55/D34</f>
        <v>0</v>
      </c>
      <c r="E56" s="152">
        <f t="shared" ref="E56:G56" si="32">+E55/E34</f>
        <v>0</v>
      </c>
      <c r="F56" s="152">
        <f t="shared" si="32"/>
        <v>0</v>
      </c>
      <c r="G56" s="152">
        <f t="shared" si="32"/>
        <v>0.16716341605518675</v>
      </c>
      <c r="H56" s="66"/>
      <c r="I56" s="66"/>
      <c r="J56">
        <v>7.1</v>
      </c>
      <c r="K56" s="734" t="s">
        <v>1265</v>
      </c>
      <c r="L56" s="147" t="s">
        <v>1266</v>
      </c>
      <c r="M56" s="152">
        <f>+M55/D32</f>
        <v>0</v>
      </c>
      <c r="N56" s="152">
        <f t="shared" ref="N56:P56" si="33">+N55/E32</f>
        <v>0</v>
      </c>
      <c r="O56" s="152">
        <f t="shared" si="33"/>
        <v>0</v>
      </c>
      <c r="P56" s="152">
        <f t="shared" si="33"/>
        <v>0</v>
      </c>
      <c r="Q56" s="152"/>
      <c r="R56" s="152"/>
    </row>
    <row r="57" spans="1:18" x14ac:dyDescent="0.2">
      <c r="B57" s="733" t="s">
        <v>313</v>
      </c>
      <c r="C57" s="147" t="s">
        <v>1267</v>
      </c>
      <c r="D57" s="552">
        <v>0</v>
      </c>
      <c r="E57" s="552">
        <v>0</v>
      </c>
      <c r="F57" s="552">
        <v>0</v>
      </c>
      <c r="G57" s="552">
        <v>1605726</v>
      </c>
      <c r="H57" s="66"/>
      <c r="I57" s="66"/>
      <c r="J57">
        <v>7.2</v>
      </c>
      <c r="K57" s="733" t="s">
        <v>1268</v>
      </c>
      <c r="L57" s="147" t="s">
        <v>1269</v>
      </c>
      <c r="M57" s="552">
        <v>0</v>
      </c>
      <c r="N57" s="552">
        <v>0</v>
      </c>
      <c r="O57" s="552">
        <v>0</v>
      </c>
      <c r="P57" s="552">
        <v>0</v>
      </c>
      <c r="Q57" s="152"/>
      <c r="R57" s="152"/>
    </row>
    <row r="58" spans="1:18" x14ac:dyDescent="0.2">
      <c r="A58">
        <v>7.7</v>
      </c>
      <c r="B58" s="734" t="s">
        <v>1270</v>
      </c>
      <c r="C58" s="147" t="s">
        <v>1271</v>
      </c>
      <c r="D58" s="152">
        <f>+D57/D34</f>
        <v>0</v>
      </c>
      <c r="E58" s="152">
        <f t="shared" ref="E58:G58" si="34">+E57/E34</f>
        <v>0</v>
      </c>
      <c r="F58" s="152">
        <f t="shared" si="34"/>
        <v>0</v>
      </c>
      <c r="G58" s="152">
        <f t="shared" si="34"/>
        <v>0.16716341957392114</v>
      </c>
      <c r="H58" s="66"/>
      <c r="I58" s="66"/>
      <c r="J58">
        <v>7.2</v>
      </c>
      <c r="K58" s="734" t="s">
        <v>1272</v>
      </c>
      <c r="L58" s="147" t="s">
        <v>1273</v>
      </c>
      <c r="M58" s="152">
        <f>+M57/D32</f>
        <v>0</v>
      </c>
      <c r="N58" s="152">
        <f t="shared" ref="N58:P58" si="35">+N57/E32</f>
        <v>0</v>
      </c>
      <c r="O58" s="152">
        <f t="shared" si="35"/>
        <v>0</v>
      </c>
      <c r="P58" s="152">
        <f t="shared" si="35"/>
        <v>0</v>
      </c>
      <c r="Q58" s="152"/>
      <c r="R58" s="152"/>
    </row>
    <row r="59" spans="1:18" x14ac:dyDescent="0.2">
      <c r="B59" s="727" t="s">
        <v>1274</v>
      </c>
      <c r="C59" s="728"/>
      <c r="D59" s="728"/>
      <c r="E59" s="728"/>
      <c r="F59" s="728"/>
      <c r="G59" s="752"/>
      <c r="H59" s="727"/>
      <c r="I59" s="728"/>
      <c r="K59" s="719"/>
      <c r="L59" s="720"/>
      <c r="M59" s="720"/>
      <c r="N59" s="720"/>
      <c r="O59" s="720"/>
      <c r="P59" s="720"/>
      <c r="Q59" s="720"/>
      <c r="R59" s="720"/>
    </row>
    <row r="60" spans="1:18" x14ac:dyDescent="0.2">
      <c r="B60" s="729"/>
      <c r="C60" s="730"/>
      <c r="D60" s="730"/>
      <c r="E60" s="730"/>
      <c r="F60" s="730"/>
      <c r="G60" s="754"/>
      <c r="H60" s="729"/>
      <c r="I60" s="730"/>
      <c r="K60" s="721"/>
      <c r="L60" s="722"/>
      <c r="M60" s="722"/>
      <c r="N60" s="722"/>
      <c r="O60" s="722"/>
      <c r="P60" s="722"/>
      <c r="Q60" s="722"/>
      <c r="R60" s="722"/>
    </row>
    <row r="61" spans="1:18" x14ac:dyDescent="0.2">
      <c r="A61">
        <v>8</v>
      </c>
      <c r="B61" s="743" t="s">
        <v>316</v>
      </c>
      <c r="C61" s="553" t="s">
        <v>1275</v>
      </c>
      <c r="D61" s="554">
        <v>100000</v>
      </c>
      <c r="E61" s="554">
        <v>120000</v>
      </c>
      <c r="F61" s="554">
        <v>140000</v>
      </c>
      <c r="G61" s="554">
        <v>150000</v>
      </c>
      <c r="H61" s="555"/>
      <c r="I61" s="555" t="s">
        <v>423</v>
      </c>
      <c r="K61" s="721"/>
      <c r="L61" s="722"/>
      <c r="M61" s="722"/>
      <c r="N61" s="722"/>
      <c r="O61" s="722"/>
      <c r="P61" s="722"/>
      <c r="Q61" s="722"/>
      <c r="R61" s="722"/>
    </row>
    <row r="62" spans="1:18" ht="24" customHeight="1" x14ac:dyDescent="0.2">
      <c r="B62" s="744" t="s">
        <v>1276</v>
      </c>
      <c r="C62" s="553" t="s">
        <v>1277</v>
      </c>
      <c r="D62" s="556">
        <f>+D61/D36</f>
        <v>0.12422360248447205</v>
      </c>
      <c r="E62" s="556">
        <f t="shared" ref="E62:G62" si="36">+E61/E36</f>
        <v>0.14472652716637521</v>
      </c>
      <c r="F62" s="556">
        <f t="shared" si="36"/>
        <v>5.2041182008764911E-2</v>
      </c>
      <c r="G62" s="556">
        <f t="shared" si="36"/>
        <v>5.4134377956412863E-2</v>
      </c>
      <c r="H62" s="555"/>
      <c r="I62" s="555" t="s">
        <v>1278</v>
      </c>
      <c r="K62" s="721"/>
      <c r="L62" s="722"/>
      <c r="M62" s="722"/>
      <c r="N62" s="722"/>
      <c r="O62" s="722"/>
      <c r="P62" s="722"/>
      <c r="Q62" s="722"/>
      <c r="R62" s="722"/>
    </row>
    <row r="63" spans="1:18" x14ac:dyDescent="0.2">
      <c r="A63">
        <v>8.1</v>
      </c>
      <c r="B63" s="743" t="s">
        <v>317</v>
      </c>
      <c r="C63" s="553" t="s">
        <v>1279</v>
      </c>
      <c r="D63" s="554">
        <v>100000</v>
      </c>
      <c r="E63" s="554">
        <v>100000</v>
      </c>
      <c r="F63" s="554">
        <v>100000</v>
      </c>
      <c r="G63" s="554">
        <v>100000</v>
      </c>
      <c r="H63" s="555"/>
      <c r="I63" s="555" t="s">
        <v>1280</v>
      </c>
      <c r="K63" s="721"/>
      <c r="L63" s="722"/>
      <c r="M63" s="722"/>
      <c r="N63" s="722"/>
      <c r="O63" s="722"/>
      <c r="P63" s="722"/>
      <c r="Q63" s="722"/>
      <c r="R63" s="722"/>
    </row>
    <row r="64" spans="1:18" ht="22.5" customHeight="1" x14ac:dyDescent="0.2">
      <c r="A64">
        <v>8.1999999999999993</v>
      </c>
      <c r="B64" s="744" t="s">
        <v>1281</v>
      </c>
      <c r="C64" s="553" t="s">
        <v>1282</v>
      </c>
      <c r="D64" s="556">
        <f>+D63/D36</f>
        <v>0.12422360248447205</v>
      </c>
      <c r="E64" s="556">
        <f t="shared" ref="E64:G64" si="37">+E63/E36</f>
        <v>0.12060543930531267</v>
      </c>
      <c r="F64" s="556">
        <f t="shared" si="37"/>
        <v>3.7172272863403508E-2</v>
      </c>
      <c r="G64" s="556">
        <f t="shared" si="37"/>
        <v>3.6089585304275244E-2</v>
      </c>
      <c r="H64" s="555"/>
      <c r="I64" s="555" t="s">
        <v>632</v>
      </c>
      <c r="K64" s="721"/>
      <c r="L64" s="722"/>
      <c r="M64" s="722"/>
      <c r="N64" s="722"/>
      <c r="O64" s="722"/>
      <c r="P64" s="722"/>
      <c r="Q64" s="722"/>
      <c r="R64" s="722"/>
    </row>
    <row r="65" spans="1:18" x14ac:dyDescent="0.2">
      <c r="B65" s="743" t="s">
        <v>318</v>
      </c>
      <c r="C65" s="553" t="s">
        <v>1283</v>
      </c>
      <c r="D65" s="554">
        <f>+D61+D63</f>
        <v>200000</v>
      </c>
      <c r="E65" s="554">
        <f t="shared" ref="E65:G65" si="38">+E61+E63</f>
        <v>220000</v>
      </c>
      <c r="F65" s="554">
        <f t="shared" si="38"/>
        <v>240000</v>
      </c>
      <c r="G65" s="554">
        <f t="shared" si="38"/>
        <v>250000</v>
      </c>
      <c r="H65" s="555"/>
      <c r="I65" s="555" t="s">
        <v>1284</v>
      </c>
      <c r="K65" s="721"/>
      <c r="L65" s="722"/>
      <c r="M65" s="722"/>
      <c r="N65" s="722"/>
      <c r="O65" s="722"/>
      <c r="P65" s="722"/>
      <c r="Q65" s="722"/>
      <c r="R65" s="722"/>
    </row>
    <row r="66" spans="1:18" ht="22.5" customHeight="1" x14ac:dyDescent="0.2">
      <c r="A66">
        <v>8.3000000000000007</v>
      </c>
      <c r="B66" s="744" t="s">
        <v>1285</v>
      </c>
      <c r="C66" s="553" t="s">
        <v>1286</v>
      </c>
      <c r="D66" s="556">
        <f>+D65/$D$36</f>
        <v>0.2484472049689441</v>
      </c>
      <c r="E66" s="556">
        <f>+E65/E36</f>
        <v>0.26533196647168789</v>
      </c>
      <c r="F66" s="556">
        <f>+F65/F36</f>
        <v>8.9213454872168418E-2</v>
      </c>
      <c r="G66" s="556">
        <f>+G65/G36</f>
        <v>9.0223963260688114E-2</v>
      </c>
      <c r="H66" s="555"/>
      <c r="I66" s="555" t="s">
        <v>1287</v>
      </c>
      <c r="K66" s="721"/>
      <c r="L66" s="722"/>
      <c r="M66" s="722"/>
      <c r="N66" s="722"/>
      <c r="O66" s="722"/>
      <c r="P66" s="722"/>
      <c r="Q66" s="722"/>
      <c r="R66" s="722"/>
    </row>
    <row r="67" spans="1:18" x14ac:dyDescent="0.2">
      <c r="B67" s="743" t="s">
        <v>319</v>
      </c>
      <c r="C67" s="553" t="s">
        <v>1288</v>
      </c>
      <c r="D67" s="554">
        <v>605000</v>
      </c>
      <c r="E67" s="554">
        <v>609150</v>
      </c>
      <c r="F67" s="554">
        <v>2450177.1749999998</v>
      </c>
      <c r="G67" s="554">
        <v>323000</v>
      </c>
      <c r="H67" s="555"/>
      <c r="I67" s="555" t="s">
        <v>426</v>
      </c>
      <c r="K67" s="721"/>
      <c r="L67" s="722"/>
      <c r="M67" s="722"/>
      <c r="N67" s="722"/>
      <c r="O67" s="722"/>
      <c r="P67" s="722"/>
      <c r="Q67" s="722"/>
      <c r="R67" s="722"/>
    </row>
    <row r="68" spans="1:18" x14ac:dyDescent="0.2">
      <c r="A68">
        <v>8.4</v>
      </c>
      <c r="B68" s="744" t="s">
        <v>1289</v>
      </c>
      <c r="C68" s="553" t="s">
        <v>1290</v>
      </c>
      <c r="D68" s="556">
        <f>+D67/D36</f>
        <v>0.75155279503105588</v>
      </c>
      <c r="E68" s="556">
        <f t="shared" ref="E68:G68" si="39">+E67/E36</f>
        <v>0.73466803352831211</v>
      </c>
      <c r="F68" s="556">
        <f t="shared" si="39"/>
        <v>0.91078654512783164</v>
      </c>
      <c r="G68" s="556">
        <f t="shared" si="39"/>
        <v>0.11656936053280903</v>
      </c>
      <c r="H68" s="555"/>
      <c r="I68" s="555" t="s">
        <v>633</v>
      </c>
      <c r="K68" s="721"/>
      <c r="L68" s="722"/>
      <c r="M68" s="722"/>
      <c r="N68" s="722"/>
      <c r="O68" s="722"/>
      <c r="P68" s="722"/>
      <c r="Q68" s="722"/>
      <c r="R68" s="722"/>
    </row>
    <row r="69" spans="1:18" ht="27" customHeight="1" x14ac:dyDescent="0.2">
      <c r="B69" s="743" t="s">
        <v>320</v>
      </c>
      <c r="C69" s="553" t="s">
        <v>1291</v>
      </c>
      <c r="D69" s="554">
        <f>+D65+D67</f>
        <v>805000</v>
      </c>
      <c r="E69" s="554">
        <f t="shared" ref="E69:G69" si="40">+E65+E67</f>
        <v>829150</v>
      </c>
      <c r="F69" s="554">
        <f t="shared" si="40"/>
        <v>2690177.1749999998</v>
      </c>
      <c r="G69" s="554">
        <f t="shared" si="40"/>
        <v>573000</v>
      </c>
      <c r="H69" s="555"/>
      <c r="I69" s="555"/>
      <c r="K69" s="721"/>
      <c r="L69" s="722"/>
      <c r="M69" s="722"/>
      <c r="N69" s="722"/>
      <c r="O69" s="722"/>
      <c r="P69" s="722"/>
      <c r="Q69" s="722"/>
      <c r="R69" s="722"/>
    </row>
    <row r="70" spans="1:18" ht="29.25" customHeight="1" x14ac:dyDescent="0.2">
      <c r="A70">
        <v>8.5</v>
      </c>
      <c r="B70" s="744" t="s">
        <v>1292</v>
      </c>
      <c r="C70" s="553" t="s">
        <v>1293</v>
      </c>
      <c r="D70" s="556">
        <f>+D69/D36</f>
        <v>1</v>
      </c>
      <c r="E70" s="556">
        <f t="shared" ref="E70:G70" si="41">+E69/E36</f>
        <v>1</v>
      </c>
      <c r="F70" s="556">
        <f t="shared" si="41"/>
        <v>1</v>
      </c>
      <c r="G70" s="556">
        <f t="shared" si="41"/>
        <v>0.20679332379349716</v>
      </c>
      <c r="H70" s="555"/>
      <c r="I70" s="555"/>
      <c r="K70" s="721"/>
      <c r="L70" s="722"/>
      <c r="M70" s="722"/>
      <c r="N70" s="722"/>
      <c r="O70" s="722"/>
      <c r="P70" s="722"/>
      <c r="Q70" s="722"/>
      <c r="R70" s="722"/>
    </row>
    <row r="71" spans="1:18" x14ac:dyDescent="0.2">
      <c r="B71" s="743" t="s">
        <v>1294</v>
      </c>
      <c r="C71" s="553" t="s">
        <v>1295</v>
      </c>
      <c r="D71" s="554">
        <f t="shared" ref="D71:F71" si="42">+D36-D69</f>
        <v>0</v>
      </c>
      <c r="E71" s="554">
        <f t="shared" si="42"/>
        <v>0</v>
      </c>
      <c r="F71" s="554">
        <f t="shared" si="42"/>
        <v>0</v>
      </c>
      <c r="G71" s="554">
        <f>+G36-G69</f>
        <v>2197882.4902500003</v>
      </c>
      <c r="H71" s="555"/>
      <c r="I71" s="555"/>
      <c r="K71" s="721"/>
      <c r="L71" s="722"/>
      <c r="M71" s="722"/>
      <c r="N71" s="722"/>
      <c r="O71" s="722"/>
      <c r="P71" s="722"/>
      <c r="Q71" s="722"/>
      <c r="R71" s="722"/>
    </row>
    <row r="72" spans="1:18" x14ac:dyDescent="0.2">
      <c r="A72">
        <v>8.6</v>
      </c>
      <c r="B72" s="744" t="s">
        <v>1296</v>
      </c>
      <c r="C72" s="553" t="s">
        <v>1297</v>
      </c>
      <c r="D72" s="556">
        <f>+D71/D36</f>
        <v>0</v>
      </c>
      <c r="E72" s="556">
        <f t="shared" ref="E72:G72" si="43">+E71/E36</f>
        <v>0</v>
      </c>
      <c r="F72" s="556">
        <f t="shared" si="43"/>
        <v>0</v>
      </c>
      <c r="G72" s="556">
        <f t="shared" si="43"/>
        <v>0.79320667620650287</v>
      </c>
      <c r="H72" s="555"/>
      <c r="I72" s="555"/>
      <c r="K72" s="721"/>
      <c r="L72" s="722"/>
      <c r="M72" s="722"/>
      <c r="N72" s="722"/>
      <c r="O72" s="722"/>
      <c r="P72" s="722"/>
      <c r="Q72" s="722"/>
      <c r="R72" s="722"/>
    </row>
    <row r="73" spans="1:18" x14ac:dyDescent="0.2">
      <c r="B73" s="743" t="s">
        <v>1298</v>
      </c>
      <c r="C73" s="553" t="s">
        <v>1299</v>
      </c>
      <c r="D73" s="554">
        <v>0</v>
      </c>
      <c r="E73" s="554">
        <v>0</v>
      </c>
      <c r="F73" s="554">
        <v>0</v>
      </c>
      <c r="G73" s="554">
        <v>2197882.4902500003</v>
      </c>
      <c r="H73" s="555"/>
      <c r="I73" s="555"/>
      <c r="K73" s="721"/>
      <c r="L73" s="722"/>
      <c r="M73" s="722"/>
      <c r="N73" s="722"/>
      <c r="O73" s="722"/>
      <c r="P73" s="722"/>
      <c r="Q73" s="722"/>
      <c r="R73" s="722"/>
    </row>
    <row r="74" spans="1:18" x14ac:dyDescent="0.2">
      <c r="A74">
        <v>8.6999999999999993</v>
      </c>
      <c r="B74" s="744" t="s">
        <v>1300</v>
      </c>
      <c r="C74" s="553" t="s">
        <v>1301</v>
      </c>
      <c r="D74" s="556">
        <f>+D73/D50</f>
        <v>0</v>
      </c>
      <c r="E74" s="556">
        <f t="shared" ref="E74" si="44">+E73/E50</f>
        <v>0</v>
      </c>
      <c r="F74" s="556">
        <f t="shared" ref="F74" si="45">+F73/F50</f>
        <v>0</v>
      </c>
      <c r="G74" s="556">
        <f>+G73/G36</f>
        <v>0.79320667620650287</v>
      </c>
      <c r="H74" s="555"/>
      <c r="I74" s="555"/>
      <c r="K74" s="521"/>
      <c r="L74" s="519"/>
      <c r="M74" s="519"/>
      <c r="N74" s="519"/>
      <c r="O74" s="520"/>
      <c r="P74" s="521"/>
      <c r="Q74" s="519"/>
      <c r="R74" s="519"/>
    </row>
    <row r="75" spans="1:18" x14ac:dyDescent="0.2">
      <c r="B75" s="723" t="s">
        <v>282</v>
      </c>
      <c r="C75" s="728"/>
      <c r="D75" s="728"/>
      <c r="E75" s="728"/>
      <c r="F75" s="728"/>
      <c r="G75" s="752"/>
      <c r="H75" s="488"/>
      <c r="I75" s="448"/>
      <c r="J75">
        <v>9</v>
      </c>
      <c r="K75" s="723" t="s">
        <v>1302</v>
      </c>
      <c r="L75" s="724"/>
      <c r="M75" s="724"/>
      <c r="N75" s="724"/>
      <c r="O75" s="724"/>
      <c r="P75" s="724"/>
      <c r="Q75" s="724"/>
      <c r="R75" s="724"/>
    </row>
    <row r="76" spans="1:18" x14ac:dyDescent="0.2">
      <c r="A76">
        <v>9</v>
      </c>
      <c r="B76" s="753"/>
      <c r="C76" s="730"/>
      <c r="D76" s="730"/>
      <c r="E76" s="730"/>
      <c r="F76" s="730"/>
      <c r="G76" s="754"/>
      <c r="H76" s="488"/>
      <c r="I76" s="448"/>
      <c r="K76" s="725"/>
      <c r="L76" s="726"/>
      <c r="M76" s="726"/>
      <c r="N76" s="726"/>
      <c r="O76" s="726"/>
      <c r="P76" s="726"/>
      <c r="Q76" s="726"/>
      <c r="R76" s="726"/>
    </row>
    <row r="77" spans="1:18" x14ac:dyDescent="0.2">
      <c r="B77" s="741" t="s">
        <v>321</v>
      </c>
      <c r="C77" s="159" t="s">
        <v>1303</v>
      </c>
      <c r="D77" s="481">
        <v>100000</v>
      </c>
      <c r="E77" s="481">
        <v>120000</v>
      </c>
      <c r="F77" s="481">
        <v>140000</v>
      </c>
      <c r="G77" s="481">
        <v>150000</v>
      </c>
      <c r="H77" s="160"/>
      <c r="I77" s="160"/>
      <c r="J77">
        <v>9.1</v>
      </c>
      <c r="K77" s="741" t="s">
        <v>438</v>
      </c>
      <c r="L77" s="159" t="s">
        <v>1304</v>
      </c>
      <c r="M77" s="481">
        <v>144900</v>
      </c>
      <c r="N77" s="481">
        <v>149247</v>
      </c>
      <c r="O77" s="481">
        <v>143476.11600000001</v>
      </c>
      <c r="P77" s="481">
        <v>147780.39948000005</v>
      </c>
      <c r="Q77" s="159"/>
      <c r="R77" s="159"/>
    </row>
    <row r="78" spans="1:18" x14ac:dyDescent="0.2">
      <c r="A78">
        <v>9.1</v>
      </c>
      <c r="B78" s="742" t="s">
        <v>1305</v>
      </c>
      <c r="C78" s="159" t="s">
        <v>1306</v>
      </c>
      <c r="D78" s="557">
        <f>+D77/D42</f>
        <v>0.17253278122843341</v>
      </c>
      <c r="E78" s="557">
        <f t="shared" ref="E78:G78" si="46">+E77/E42</f>
        <v>0.20100906550885445</v>
      </c>
      <c r="F78" s="557">
        <f t="shared" si="46"/>
        <v>0.24394304066608549</v>
      </c>
      <c r="G78" s="557">
        <f t="shared" si="46"/>
        <v>0.25375489667068524</v>
      </c>
      <c r="H78" s="160"/>
      <c r="I78" s="160"/>
      <c r="K78" s="742" t="s">
        <v>1307</v>
      </c>
      <c r="L78" s="159" t="s">
        <v>1308</v>
      </c>
      <c r="M78" s="557">
        <f>+M77/D40</f>
        <v>1</v>
      </c>
      <c r="N78" s="557">
        <f t="shared" ref="N78:P78" si="47">+N77/E40</f>
        <v>1</v>
      </c>
      <c r="O78" s="557">
        <f t="shared" si="47"/>
        <v>1</v>
      </c>
      <c r="P78" s="557">
        <f t="shared" si="47"/>
        <v>1</v>
      </c>
      <c r="Q78" s="159"/>
      <c r="R78" s="159"/>
    </row>
    <row r="79" spans="1:18" x14ac:dyDescent="0.2">
      <c r="B79" s="741" t="s">
        <v>322</v>
      </c>
      <c r="C79" s="159" t="s">
        <v>1309</v>
      </c>
      <c r="D79" s="481">
        <v>100000</v>
      </c>
      <c r="E79" s="481">
        <v>100000</v>
      </c>
      <c r="F79" s="481">
        <v>100000</v>
      </c>
      <c r="G79" s="481">
        <v>100000</v>
      </c>
      <c r="H79" s="160"/>
      <c r="I79" s="160"/>
      <c r="J79">
        <v>9.1999999999999993</v>
      </c>
      <c r="K79" s="741" t="s">
        <v>439</v>
      </c>
      <c r="L79" s="159" t="s">
        <v>1310</v>
      </c>
      <c r="M79" s="481">
        <v>0</v>
      </c>
      <c r="N79" s="481">
        <v>0</v>
      </c>
      <c r="O79" s="481">
        <v>0</v>
      </c>
      <c r="P79" s="481">
        <v>0</v>
      </c>
      <c r="Q79" s="159"/>
      <c r="R79" s="159"/>
    </row>
    <row r="80" spans="1:18" x14ac:dyDescent="0.2">
      <c r="A80">
        <v>9.1999999999999993</v>
      </c>
      <c r="B80" s="742" t="s">
        <v>1311</v>
      </c>
      <c r="C80" s="159" t="s">
        <v>1312</v>
      </c>
      <c r="D80" s="557">
        <f>+D79/D42</f>
        <v>0.17253278122843341</v>
      </c>
      <c r="E80" s="557">
        <f t="shared" ref="E80:G80" si="48">+E79/E42</f>
        <v>0.16750755459071204</v>
      </c>
      <c r="F80" s="557">
        <f t="shared" si="48"/>
        <v>0.1742450290472039</v>
      </c>
      <c r="G80" s="557">
        <f t="shared" si="48"/>
        <v>0.16916993111379017</v>
      </c>
      <c r="H80" s="160"/>
      <c r="I80" s="160"/>
      <c r="K80" s="742" t="s">
        <v>1313</v>
      </c>
      <c r="L80" s="159" t="s">
        <v>1314</v>
      </c>
      <c r="M80" s="557">
        <f>+M79/D40</f>
        <v>0</v>
      </c>
      <c r="N80" s="557">
        <f t="shared" ref="N80:P80" si="49">+N79/E40</f>
        <v>0</v>
      </c>
      <c r="O80" s="557">
        <f t="shared" si="49"/>
        <v>0</v>
      </c>
      <c r="P80" s="557">
        <f t="shared" si="49"/>
        <v>0</v>
      </c>
      <c r="Q80" s="159"/>
      <c r="R80" s="159"/>
    </row>
    <row r="81" spans="1:18" x14ac:dyDescent="0.2">
      <c r="B81" s="741" t="s">
        <v>323</v>
      </c>
      <c r="C81" s="159" t="s">
        <v>1315</v>
      </c>
      <c r="D81" s="481">
        <f>+D77+D79</f>
        <v>200000</v>
      </c>
      <c r="E81" s="481">
        <f t="shared" ref="E81:G81" si="50">+E77+E79</f>
        <v>220000</v>
      </c>
      <c r="F81" s="481">
        <f t="shared" si="50"/>
        <v>240000</v>
      </c>
      <c r="G81" s="481">
        <f t="shared" si="50"/>
        <v>250000</v>
      </c>
      <c r="H81" s="160"/>
      <c r="I81" s="160" t="s">
        <v>427</v>
      </c>
      <c r="J81">
        <v>9.3000000000000007</v>
      </c>
      <c r="K81" s="741" t="s">
        <v>440</v>
      </c>
      <c r="L81" s="159" t="s">
        <v>1316</v>
      </c>
      <c r="M81" s="481">
        <f>+M77+M79</f>
        <v>144900</v>
      </c>
      <c r="N81" s="481">
        <f t="shared" ref="N81:P81" si="51">+N77+N79</f>
        <v>149247</v>
      </c>
      <c r="O81" s="481">
        <f t="shared" si="51"/>
        <v>143476.11600000001</v>
      </c>
      <c r="P81" s="481">
        <f t="shared" si="51"/>
        <v>147780.39948000005</v>
      </c>
      <c r="Q81" s="159"/>
      <c r="R81" s="159" t="s">
        <v>428</v>
      </c>
    </row>
    <row r="82" spans="1:18" x14ac:dyDescent="0.2">
      <c r="A82">
        <v>9.3000000000000007</v>
      </c>
      <c r="B82" s="742" t="s">
        <v>1317</v>
      </c>
      <c r="C82" s="159" t="s">
        <v>1318</v>
      </c>
      <c r="D82" s="557">
        <f>+D81/D42</f>
        <v>0.34506556245686681</v>
      </c>
      <c r="E82" s="557">
        <f t="shared" ref="E82:G82" si="52">+E81/E42</f>
        <v>0.36851662009956648</v>
      </c>
      <c r="F82" s="557">
        <f t="shared" si="52"/>
        <v>0.41818806971328942</v>
      </c>
      <c r="G82" s="557">
        <f t="shared" si="52"/>
        <v>0.42292482778447538</v>
      </c>
      <c r="H82" s="160"/>
      <c r="I82" s="160" t="s">
        <v>634</v>
      </c>
      <c r="K82" s="742" t="s">
        <v>1319</v>
      </c>
      <c r="L82" s="159" t="s">
        <v>1320</v>
      </c>
      <c r="M82" s="557">
        <f>+M81/D40</f>
        <v>1</v>
      </c>
      <c r="N82" s="557">
        <f t="shared" ref="N82:P82" si="53">+N81/E40</f>
        <v>1</v>
      </c>
      <c r="O82" s="557">
        <f t="shared" si="53"/>
        <v>1</v>
      </c>
      <c r="P82" s="557">
        <f t="shared" si="53"/>
        <v>1</v>
      </c>
      <c r="Q82" s="159"/>
      <c r="R82" s="159" t="s">
        <v>635</v>
      </c>
    </row>
    <row r="83" spans="1:18" x14ac:dyDescent="0.2">
      <c r="B83" s="741" t="s">
        <v>1543</v>
      </c>
      <c r="C83" s="159" t="s">
        <v>1321</v>
      </c>
      <c r="D83" s="481">
        <v>379600</v>
      </c>
      <c r="E83" s="481">
        <v>376988</v>
      </c>
      <c r="F83" s="481">
        <v>0</v>
      </c>
      <c r="G83" s="481">
        <v>0</v>
      </c>
      <c r="H83" s="160"/>
      <c r="I83" s="160" t="s">
        <v>429</v>
      </c>
      <c r="J83">
        <v>9.4</v>
      </c>
      <c r="K83" s="741" t="s">
        <v>441</v>
      </c>
      <c r="L83" s="159" t="s">
        <v>1322</v>
      </c>
      <c r="M83" s="481">
        <v>0</v>
      </c>
      <c r="N83" s="481">
        <v>0</v>
      </c>
      <c r="O83" s="481">
        <v>0</v>
      </c>
      <c r="P83" s="481">
        <v>0</v>
      </c>
      <c r="Q83" s="159"/>
      <c r="R83" s="159" t="s">
        <v>430</v>
      </c>
    </row>
    <row r="84" spans="1:18" x14ac:dyDescent="0.2">
      <c r="A84">
        <v>9.4</v>
      </c>
      <c r="B84" s="742" t="s">
        <v>1323</v>
      </c>
      <c r="C84" s="159" t="s">
        <v>1324</v>
      </c>
      <c r="D84" s="557">
        <f>+D83/D42</f>
        <v>0.65493443754313319</v>
      </c>
      <c r="E84" s="557">
        <f t="shared" ref="E84:G84" si="54">+E83/E42</f>
        <v>0.63148337990043346</v>
      </c>
      <c r="F84" s="557">
        <f t="shared" si="54"/>
        <v>0</v>
      </c>
      <c r="G84" s="557">
        <f t="shared" si="54"/>
        <v>0</v>
      </c>
      <c r="H84" s="160"/>
      <c r="I84" s="160" t="s">
        <v>483</v>
      </c>
      <c r="K84" s="742" t="s">
        <v>1325</v>
      </c>
      <c r="L84" s="159" t="s">
        <v>1326</v>
      </c>
      <c r="M84" s="557">
        <f>+M83/D40</f>
        <v>0</v>
      </c>
      <c r="N84" s="557">
        <f t="shared" ref="N84:P84" si="55">+N83/E40</f>
        <v>0</v>
      </c>
      <c r="O84" s="557">
        <f t="shared" si="55"/>
        <v>0</v>
      </c>
      <c r="P84" s="557">
        <f t="shared" si="55"/>
        <v>0</v>
      </c>
      <c r="Q84" s="159"/>
      <c r="R84" s="159" t="s">
        <v>482</v>
      </c>
    </row>
    <row r="85" spans="1:18" x14ac:dyDescent="0.2">
      <c r="B85" s="741" t="s">
        <v>1544</v>
      </c>
      <c r="C85" s="159" t="s">
        <v>1327</v>
      </c>
      <c r="D85" s="481">
        <f>+D81+D83</f>
        <v>579600</v>
      </c>
      <c r="E85" s="481">
        <f t="shared" ref="E85:G85" si="56">+E81+E83</f>
        <v>596988</v>
      </c>
      <c r="F85" s="481">
        <f t="shared" si="56"/>
        <v>240000</v>
      </c>
      <c r="G85" s="481">
        <f t="shared" si="56"/>
        <v>250000</v>
      </c>
      <c r="H85" s="160"/>
      <c r="I85" s="160" t="s">
        <v>431</v>
      </c>
      <c r="J85">
        <v>9.5</v>
      </c>
      <c r="K85" s="741" t="s">
        <v>1545</v>
      </c>
      <c r="L85" s="159" t="s">
        <v>1328</v>
      </c>
      <c r="M85" s="481">
        <f>+M81+M83</f>
        <v>144900</v>
      </c>
      <c r="N85" s="481">
        <f t="shared" ref="N85:P85" si="57">+N81+N83</f>
        <v>149247</v>
      </c>
      <c r="O85" s="481">
        <f t="shared" si="57"/>
        <v>143476.11600000001</v>
      </c>
      <c r="P85" s="481">
        <f t="shared" si="57"/>
        <v>147780.39948000005</v>
      </c>
      <c r="Q85" s="159"/>
      <c r="R85" s="159" t="s">
        <v>432</v>
      </c>
    </row>
    <row r="86" spans="1:18" ht="25.5" customHeight="1" x14ac:dyDescent="0.2">
      <c r="A86">
        <v>9.5</v>
      </c>
      <c r="B86" s="742" t="s">
        <v>1439</v>
      </c>
      <c r="C86" s="159" t="s">
        <v>1329</v>
      </c>
      <c r="D86" s="557">
        <f>+D85/D42</f>
        <v>1</v>
      </c>
      <c r="E86" s="557">
        <f t="shared" ref="E86:G86" si="58">+E85/E42</f>
        <v>1</v>
      </c>
      <c r="F86" s="557">
        <f t="shared" si="58"/>
        <v>0.41818806971328942</v>
      </c>
      <c r="G86" s="557">
        <f t="shared" si="58"/>
        <v>0.42292482778447538</v>
      </c>
      <c r="H86" s="160"/>
      <c r="I86" s="160" t="s">
        <v>486</v>
      </c>
      <c r="K86" s="742" t="s">
        <v>1439</v>
      </c>
      <c r="L86" s="159" t="s">
        <v>1330</v>
      </c>
      <c r="M86" s="557">
        <f>+M85/D40</f>
        <v>1</v>
      </c>
      <c r="N86" s="557">
        <f t="shared" ref="N86:P86" si="59">+N85/E40</f>
        <v>1</v>
      </c>
      <c r="O86" s="557">
        <f t="shared" si="59"/>
        <v>1</v>
      </c>
      <c r="P86" s="557">
        <f t="shared" si="59"/>
        <v>1</v>
      </c>
      <c r="Q86" s="159"/>
      <c r="R86" s="159" t="s">
        <v>636</v>
      </c>
    </row>
    <row r="87" spans="1:18" x14ac:dyDescent="0.2">
      <c r="B87" s="741" t="s">
        <v>1331</v>
      </c>
      <c r="C87" s="159" t="s">
        <v>1332</v>
      </c>
      <c r="D87" s="481">
        <f>+D42-D85</f>
        <v>0</v>
      </c>
      <c r="E87" s="481">
        <f t="shared" ref="E87:G87" si="60">+E42-E85</f>
        <v>0</v>
      </c>
      <c r="F87" s="481">
        <f t="shared" si="60"/>
        <v>333904.46400000004</v>
      </c>
      <c r="G87" s="481">
        <f t="shared" si="60"/>
        <v>341121.5979200002</v>
      </c>
      <c r="H87" s="160"/>
      <c r="I87" s="160"/>
      <c r="J87">
        <v>9.6</v>
      </c>
      <c r="K87" s="741" t="s">
        <v>1333</v>
      </c>
      <c r="L87" s="159" t="s">
        <v>1334</v>
      </c>
      <c r="M87" s="481">
        <f>+M77-M85</f>
        <v>0</v>
      </c>
      <c r="N87" s="481">
        <f t="shared" ref="N87:P87" si="61">+N77-N85</f>
        <v>0</v>
      </c>
      <c r="O87" s="481">
        <f t="shared" si="61"/>
        <v>0</v>
      </c>
      <c r="P87" s="481">
        <f t="shared" si="61"/>
        <v>0</v>
      </c>
      <c r="Q87" s="159"/>
      <c r="R87" s="159"/>
    </row>
    <row r="88" spans="1:18" x14ac:dyDescent="0.2">
      <c r="A88">
        <v>9.6</v>
      </c>
      <c r="B88" s="742" t="s">
        <v>1335</v>
      </c>
      <c r="C88" s="159" t="s">
        <v>1336</v>
      </c>
      <c r="D88" s="557">
        <f>+D87/D42</f>
        <v>0</v>
      </c>
      <c r="E88" s="557">
        <f t="shared" ref="E88:G88" si="62">+E87/E42</f>
        <v>0</v>
      </c>
      <c r="F88" s="557">
        <f t="shared" si="62"/>
        <v>0.58181193028671063</v>
      </c>
      <c r="G88" s="557">
        <f t="shared" si="62"/>
        <v>0.57707517221552462</v>
      </c>
      <c r="H88" s="160"/>
      <c r="I88" s="160"/>
      <c r="K88" s="742" t="s">
        <v>1337</v>
      </c>
      <c r="L88" s="159" t="s">
        <v>1338</v>
      </c>
      <c r="M88" s="557">
        <f>+M87/D40</f>
        <v>0</v>
      </c>
      <c r="N88" s="557">
        <f t="shared" ref="N88:P88" si="63">+N87/E40</f>
        <v>0</v>
      </c>
      <c r="O88" s="557">
        <f t="shared" si="63"/>
        <v>0</v>
      </c>
      <c r="P88" s="557">
        <f t="shared" si="63"/>
        <v>0</v>
      </c>
      <c r="Q88" s="159"/>
      <c r="R88" s="159"/>
    </row>
    <row r="89" spans="1:18" x14ac:dyDescent="0.2">
      <c r="B89" s="741" t="s">
        <v>1339</v>
      </c>
      <c r="C89" s="159" t="s">
        <v>1340</v>
      </c>
      <c r="D89" s="481">
        <v>0</v>
      </c>
      <c r="E89" s="481">
        <v>0</v>
      </c>
      <c r="F89" s="481">
        <v>333904</v>
      </c>
      <c r="G89" s="481">
        <v>0</v>
      </c>
      <c r="H89" s="160"/>
      <c r="I89" s="160"/>
      <c r="J89">
        <v>9.6999999999999993</v>
      </c>
      <c r="K89" s="741" t="s">
        <v>1341</v>
      </c>
      <c r="L89" s="159" t="s">
        <v>1342</v>
      </c>
      <c r="M89" s="481">
        <v>0</v>
      </c>
      <c r="N89" s="481">
        <v>0</v>
      </c>
      <c r="O89" s="481">
        <v>0</v>
      </c>
      <c r="P89" s="481">
        <v>0</v>
      </c>
      <c r="Q89" s="159"/>
      <c r="R89" s="159"/>
    </row>
    <row r="90" spans="1:18" x14ac:dyDescent="0.2">
      <c r="A90">
        <v>9.6999999999999993</v>
      </c>
      <c r="B90" s="742" t="s">
        <v>1343</v>
      </c>
      <c r="C90" s="159" t="s">
        <v>1344</v>
      </c>
      <c r="D90" s="557">
        <f>+D89/$D$42</f>
        <v>0</v>
      </c>
      <c r="E90" s="557">
        <f t="shared" ref="E90" si="64">+E89/$D$42</f>
        <v>0</v>
      </c>
      <c r="F90" s="557">
        <f t="shared" ref="F90" si="65">+F89/$D$42</f>
        <v>0.57609385783298828</v>
      </c>
      <c r="G90" s="557">
        <f t="shared" ref="G90" si="66">+G89/$D$42</f>
        <v>0</v>
      </c>
      <c r="H90" s="160"/>
      <c r="I90" s="160"/>
      <c r="K90" s="742" t="s">
        <v>1345</v>
      </c>
      <c r="L90" s="159" t="s">
        <v>1346</v>
      </c>
      <c r="M90" s="557">
        <f>+M89/D40</f>
        <v>0</v>
      </c>
      <c r="N90" s="557">
        <f t="shared" ref="N90:P90" si="67">+N89/E40</f>
        <v>0</v>
      </c>
      <c r="O90" s="557">
        <f t="shared" si="67"/>
        <v>0</v>
      </c>
      <c r="P90" s="557">
        <f t="shared" si="67"/>
        <v>0</v>
      </c>
      <c r="Q90" s="159"/>
      <c r="R90" s="159"/>
    </row>
    <row r="91" spans="1:18" x14ac:dyDescent="0.2">
      <c r="B91" s="146"/>
      <c r="C91" s="158"/>
    </row>
    <row r="92" spans="1:18" ht="16" thickBot="1" x14ac:dyDescent="0.25">
      <c r="B92" s="88"/>
      <c r="C92" s="88"/>
      <c r="D92" s="88"/>
      <c r="E92" s="88">
        <v>2024</v>
      </c>
      <c r="F92" s="88">
        <v>2025</v>
      </c>
      <c r="G92" s="88">
        <v>2026</v>
      </c>
      <c r="H92" s="55"/>
      <c r="I92" s="62"/>
    </row>
    <row r="93" spans="1:18" ht="33" thickTop="1" thickBot="1" x14ac:dyDescent="0.25">
      <c r="B93" s="88" t="s">
        <v>1347</v>
      </c>
      <c r="C93" s="88"/>
      <c r="D93" s="89"/>
      <c r="E93" s="89"/>
      <c r="F93" s="89"/>
      <c r="G93" s="89"/>
      <c r="H93" s="308" t="s">
        <v>1348</v>
      </c>
      <c r="I93" s="489" t="s">
        <v>618</v>
      </c>
      <c r="J93" s="309"/>
      <c r="K93" s="309"/>
      <c r="L93" s="310"/>
    </row>
    <row r="94" spans="1:18" ht="16" thickTop="1" x14ac:dyDescent="0.2">
      <c r="B94" s="88" t="s">
        <v>1349</v>
      </c>
      <c r="C94" s="88"/>
      <c r="D94" s="89"/>
      <c r="E94" s="89"/>
      <c r="F94" s="89"/>
      <c r="G94" s="89"/>
      <c r="H94" s="277"/>
      <c r="I94" s="281"/>
    </row>
    <row r="95" spans="1:18" x14ac:dyDescent="0.2">
      <c r="B95" s="88" t="s">
        <v>1350</v>
      </c>
      <c r="C95" s="88"/>
      <c r="D95" s="89"/>
      <c r="E95" s="89"/>
      <c r="F95" s="89"/>
      <c r="G95" s="89"/>
      <c r="H95" s="277"/>
      <c r="I95" s="281"/>
    </row>
    <row r="96" spans="1:18" x14ac:dyDescent="0.2">
      <c r="B96" s="88" t="s">
        <v>1351</v>
      </c>
      <c r="C96" s="88"/>
      <c r="D96" s="89"/>
      <c r="E96" s="89"/>
      <c r="F96" s="89"/>
      <c r="G96" s="89"/>
      <c r="H96" s="277"/>
      <c r="I96" s="281"/>
    </row>
    <row r="97" spans="2:9" x14ac:dyDescent="0.2">
      <c r="B97" s="88" t="s">
        <v>1352</v>
      </c>
      <c r="C97" s="88"/>
      <c r="D97" s="89"/>
      <c r="E97" s="89"/>
      <c r="F97" s="89"/>
      <c r="G97" s="89"/>
      <c r="H97" s="277"/>
      <c r="I97" s="281"/>
    </row>
    <row r="98" spans="2:9" x14ac:dyDescent="0.2">
      <c r="B98" s="88" t="s">
        <v>1353</v>
      </c>
      <c r="C98" s="88"/>
      <c r="D98" s="89"/>
      <c r="E98" s="89"/>
      <c r="F98" s="89"/>
      <c r="G98" s="89"/>
      <c r="H98" s="277"/>
      <c r="I98" s="281"/>
    </row>
    <row r="99" spans="2:9" x14ac:dyDescent="0.2">
      <c r="B99" s="88"/>
      <c r="C99" s="88"/>
      <c r="D99" s="89"/>
      <c r="E99" s="89"/>
      <c r="F99" s="89"/>
      <c r="G99" s="89"/>
      <c r="H99" s="277"/>
      <c r="I99" s="281"/>
    </row>
    <row r="100" spans="2:9" x14ac:dyDescent="0.2">
      <c r="B100" s="88" t="s">
        <v>1354</v>
      </c>
      <c r="C100" s="88"/>
      <c r="D100" s="89"/>
      <c r="E100" s="89">
        <v>0</v>
      </c>
      <c r="F100" s="89">
        <v>0</v>
      </c>
      <c r="G100" s="89">
        <v>0</v>
      </c>
      <c r="H100" s="277"/>
      <c r="I100" s="281"/>
    </row>
    <row r="101" spans="2:9" ht="31" x14ac:dyDescent="0.2">
      <c r="B101" s="74" t="s">
        <v>1355</v>
      </c>
      <c r="C101" s="74"/>
      <c r="D101" s="89"/>
      <c r="E101" s="89"/>
      <c r="F101" s="89"/>
      <c r="G101" s="89"/>
      <c r="H101" s="277"/>
      <c r="I101" s="281"/>
    </row>
    <row r="102" spans="2:9" x14ac:dyDescent="0.2">
      <c r="B102" s="53" t="s">
        <v>1356</v>
      </c>
      <c r="C102" s="53"/>
      <c r="D102" s="55"/>
      <c r="E102" s="55"/>
      <c r="F102" s="55"/>
      <c r="G102" s="55"/>
      <c r="H102" s="55"/>
      <c r="I102" s="62"/>
    </row>
  </sheetData>
  <mergeCells count="64">
    <mergeCell ref="K87:K88"/>
    <mergeCell ref="B23:I23"/>
    <mergeCell ref="B59:G60"/>
    <mergeCell ref="B41:B42"/>
    <mergeCell ref="J41:K41"/>
    <mergeCell ref="B37:B38"/>
    <mergeCell ref="J37:K37"/>
    <mergeCell ref="B39:B40"/>
    <mergeCell ref="J39:K39"/>
    <mergeCell ref="B31:B32"/>
    <mergeCell ref="J31:K31"/>
    <mergeCell ref="J33:K33"/>
    <mergeCell ref="B71:B72"/>
    <mergeCell ref="B73:B74"/>
    <mergeCell ref="B65:B66"/>
    <mergeCell ref="B81:B82"/>
    <mergeCell ref="K81:K82"/>
    <mergeCell ref="B89:B90"/>
    <mergeCell ref="K89:K90"/>
    <mergeCell ref="B17:B18"/>
    <mergeCell ref="B19:B20"/>
    <mergeCell ref="J19:K19"/>
    <mergeCell ref="B21:B22"/>
    <mergeCell ref="J21:K21"/>
    <mergeCell ref="B29:B30"/>
    <mergeCell ref="B83:B84"/>
    <mergeCell ref="K83:K84"/>
    <mergeCell ref="B85:B86"/>
    <mergeCell ref="K85:K86"/>
    <mergeCell ref="B87:B88"/>
    <mergeCell ref="B75:G76"/>
    <mergeCell ref="B53:B54"/>
    <mergeCell ref="B77:B78"/>
    <mergeCell ref="K77:K78"/>
    <mergeCell ref="B79:B80"/>
    <mergeCell ref="K79:K80"/>
    <mergeCell ref="B57:B58"/>
    <mergeCell ref="K57:K58"/>
    <mergeCell ref="B67:B68"/>
    <mergeCell ref="B69:B70"/>
    <mergeCell ref="B61:B62"/>
    <mergeCell ref="B63:B64"/>
    <mergeCell ref="A1:J1"/>
    <mergeCell ref="B6:G6"/>
    <mergeCell ref="J17:K17"/>
    <mergeCell ref="B35:B36"/>
    <mergeCell ref="J35:K35"/>
    <mergeCell ref="B33:B34"/>
    <mergeCell ref="K43:R44"/>
    <mergeCell ref="K59:R73"/>
    <mergeCell ref="K75:R76"/>
    <mergeCell ref="H59:I60"/>
    <mergeCell ref="B43:B44"/>
    <mergeCell ref="B45:B46"/>
    <mergeCell ref="K45:K46"/>
    <mergeCell ref="B47:B48"/>
    <mergeCell ref="K47:K48"/>
    <mergeCell ref="B49:B50"/>
    <mergeCell ref="K49:K50"/>
    <mergeCell ref="B51:B52"/>
    <mergeCell ref="K51:K52"/>
    <mergeCell ref="K53:K54"/>
    <mergeCell ref="B55:B56"/>
    <mergeCell ref="K55:K56"/>
  </mergeCells>
  <hyperlinks>
    <hyperlink ref="I93" r:id="rId1" xr:uid="{24E1CA59-B62C-4D8B-9045-45A5BF1EB3F6}"/>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54"/>
  <sheetViews>
    <sheetView zoomScale="70" zoomScaleNormal="70" workbookViewId="0">
      <selection activeCell="B4" sqref="B4:B5"/>
    </sheetView>
  </sheetViews>
  <sheetFormatPr baseColWidth="10" defaultColWidth="8.6640625" defaultRowHeight="33" customHeight="1" x14ac:dyDescent="0.2"/>
  <cols>
    <col min="2" max="2" width="47.33203125" customWidth="1"/>
    <col min="3" max="4" width="12.5" customWidth="1"/>
    <col min="5" max="6" width="16.33203125" customWidth="1"/>
    <col min="7" max="7" width="14.5" customWidth="1"/>
    <col min="8" max="8" width="11.1640625" customWidth="1"/>
    <col min="9" max="9" width="55.6640625" customWidth="1"/>
    <col min="10" max="10" width="25.5" customWidth="1"/>
    <col min="11" max="11" width="41.83203125" style="268" customWidth="1"/>
  </cols>
  <sheetData>
    <row r="1" spans="1:41" ht="16" x14ac:dyDescent="0.2">
      <c r="A1" s="640" t="s">
        <v>348</v>
      </c>
      <c r="B1" s="640"/>
      <c r="C1" s="640"/>
      <c r="D1" s="640"/>
      <c r="E1" s="640"/>
      <c r="F1" s="640"/>
      <c r="G1" s="640"/>
      <c r="H1" s="640"/>
      <c r="I1" s="640"/>
    </row>
    <row r="2" spans="1:41" ht="16" thickBot="1" x14ac:dyDescent="0.25">
      <c r="A2" s="3"/>
      <c r="B2" s="3"/>
      <c r="C2" s="3"/>
      <c r="D2" s="274" t="s">
        <v>442</v>
      </c>
      <c r="E2" s="3"/>
      <c r="F2" s="3"/>
      <c r="G2" s="3"/>
      <c r="H2" s="3"/>
      <c r="I2" s="4"/>
    </row>
    <row r="3" spans="1:41" s="1" customFormat="1" ht="16" thickTop="1" x14ac:dyDescent="0.2">
      <c r="A3" s="155"/>
      <c r="B3" s="162" t="s">
        <v>1357</v>
      </c>
      <c r="C3" s="163"/>
      <c r="D3" s="163">
        <v>2023</v>
      </c>
      <c r="E3" s="163">
        <v>2024</v>
      </c>
      <c r="F3" s="163">
        <v>2025</v>
      </c>
      <c r="G3" s="164">
        <v>2026</v>
      </c>
      <c r="J3"/>
      <c r="K3" s="268"/>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5" customHeight="1" x14ac:dyDescent="0.2">
      <c r="A4" s="155"/>
      <c r="B4" s="904" t="s">
        <v>1574</v>
      </c>
      <c r="C4" s="153"/>
      <c r="D4" s="153">
        <v>5000000</v>
      </c>
      <c r="E4" s="153">
        <f>+(C4*I5)+C4</f>
        <v>0</v>
      </c>
      <c r="F4" s="153">
        <f>+(E4*I5)+E4</f>
        <v>0</v>
      </c>
      <c r="G4" s="166">
        <f>+(F4*I5)+F4</f>
        <v>0</v>
      </c>
      <c r="I4" s="90" t="s">
        <v>1358</v>
      </c>
      <c r="J4"/>
      <c r="K4" s="268"/>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6" thickBot="1" x14ac:dyDescent="0.25">
      <c r="A5" s="155"/>
      <c r="B5" s="904" t="s">
        <v>1575</v>
      </c>
      <c r="C5" s="168"/>
      <c r="D5" s="168">
        <v>2000000</v>
      </c>
      <c r="E5" s="168">
        <f>+(C5*I5)+C5</f>
        <v>0</v>
      </c>
      <c r="F5" s="168">
        <f>+(E5*I5)+E5</f>
        <v>0</v>
      </c>
      <c r="G5" s="169">
        <f>+(F5*I5)+F5</f>
        <v>0</v>
      </c>
      <c r="I5" s="91">
        <v>2.5000000000000001E-2</v>
      </c>
      <c r="J5"/>
      <c r="K5" s="268"/>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ht="22.5" customHeight="1" thickTop="1" x14ac:dyDescent="0.2">
      <c r="A6" s="5"/>
      <c r="B6" s="335"/>
      <c r="C6" s="336"/>
      <c r="D6" s="336"/>
      <c r="E6" s="336"/>
      <c r="F6" s="336"/>
      <c r="G6" s="336"/>
      <c r="H6" s="3"/>
      <c r="I6" s="4"/>
    </row>
    <row r="7" spans="1:41" ht="30" customHeight="1" x14ac:dyDescent="0.2">
      <c r="A7" s="331"/>
      <c r="B7" s="337" t="e" cm="1">
        <f t="array" ref="B7">+B3:F7B2:I7IB7:J21</f>
        <v>#NAME?</v>
      </c>
      <c r="C7" s="337"/>
      <c r="D7" s="337">
        <v>2023</v>
      </c>
      <c r="E7" s="337">
        <v>2024</v>
      </c>
      <c r="F7" s="337">
        <v>2025</v>
      </c>
      <c r="G7" s="337">
        <v>2026</v>
      </c>
      <c r="H7" s="774" t="s">
        <v>1359</v>
      </c>
      <c r="I7" s="775"/>
      <c r="J7" s="198" t="s">
        <v>1360</v>
      </c>
    </row>
    <row r="8" spans="1:41" ht="58" customHeight="1" x14ac:dyDescent="0.2">
      <c r="A8" s="332">
        <v>2.1</v>
      </c>
      <c r="B8" s="559" t="s">
        <v>698</v>
      </c>
      <c r="C8" s="560" t="s">
        <v>1361</v>
      </c>
      <c r="D8" s="561">
        <f>+CTA!D8</f>
        <v>13000000</v>
      </c>
      <c r="E8" s="561">
        <f>+CTA!E8</f>
        <v>13390000</v>
      </c>
      <c r="F8" s="561">
        <f>+CTA!F8</f>
        <v>13791700</v>
      </c>
      <c r="G8" s="561">
        <f>+CTA!G8</f>
        <v>14205451</v>
      </c>
      <c r="H8" s="770" t="s">
        <v>706</v>
      </c>
      <c r="I8" s="771"/>
      <c r="J8" s="433" t="s">
        <v>516</v>
      </c>
      <c r="K8" s="273"/>
    </row>
    <row r="9" spans="1:41" ht="58" customHeight="1" x14ac:dyDescent="0.2">
      <c r="A9" s="558" t="s">
        <v>699</v>
      </c>
      <c r="B9" s="559" t="s">
        <v>704</v>
      </c>
      <c r="C9" s="560" t="s">
        <v>1362</v>
      </c>
      <c r="D9" s="561"/>
      <c r="E9" s="561"/>
      <c r="F9" s="561"/>
      <c r="G9" s="561"/>
      <c r="H9" s="772" t="s">
        <v>707</v>
      </c>
      <c r="I9" s="772"/>
      <c r="J9" s="433"/>
      <c r="K9" s="273"/>
    </row>
    <row r="10" spans="1:41" ht="57" customHeight="1" x14ac:dyDescent="0.2">
      <c r="A10" s="333">
        <v>2.2000000000000002</v>
      </c>
      <c r="B10" s="559" t="s">
        <v>705</v>
      </c>
      <c r="C10" s="560" t="s">
        <v>1363</v>
      </c>
      <c r="D10" s="562">
        <f>+D8*D9</f>
        <v>0</v>
      </c>
      <c r="E10" s="562">
        <f t="shared" ref="E10:G10" si="0">+E8*E9</f>
        <v>0</v>
      </c>
      <c r="F10" s="562">
        <f t="shared" si="0"/>
        <v>0</v>
      </c>
      <c r="G10" s="562">
        <f t="shared" si="0"/>
        <v>0</v>
      </c>
      <c r="H10" s="772" t="s">
        <v>700</v>
      </c>
      <c r="I10" s="772"/>
      <c r="J10" s="433" t="s">
        <v>475</v>
      </c>
    </row>
    <row r="11" spans="1:41" ht="58.5" customHeight="1" x14ac:dyDescent="0.2">
      <c r="A11" s="776">
        <v>2.2999999999999998</v>
      </c>
      <c r="B11" s="773" t="s">
        <v>701</v>
      </c>
      <c r="C11" s="560" t="s">
        <v>1364</v>
      </c>
      <c r="D11" s="563"/>
      <c r="E11" s="563"/>
      <c r="F11" s="563"/>
      <c r="G11" s="563"/>
      <c r="H11" s="772" t="s">
        <v>702</v>
      </c>
      <c r="I11" s="772"/>
      <c r="J11" s="433" t="s">
        <v>476</v>
      </c>
      <c r="K11" s="273"/>
    </row>
    <row r="12" spans="1:41" ht="39.75" customHeight="1" x14ac:dyDescent="0.2">
      <c r="A12" s="777"/>
      <c r="B12" s="773"/>
      <c r="C12" s="560" t="s">
        <v>1365</v>
      </c>
      <c r="D12" s="564"/>
      <c r="E12" s="564"/>
      <c r="F12" s="564"/>
      <c r="G12" s="564"/>
      <c r="H12" s="772" t="s">
        <v>703</v>
      </c>
      <c r="I12" s="772"/>
      <c r="J12" s="433" t="s">
        <v>477</v>
      </c>
    </row>
    <row r="13" spans="1:41" ht="60" customHeight="1" x14ac:dyDescent="0.2">
      <c r="A13" s="778" t="s">
        <v>518</v>
      </c>
      <c r="B13" s="773" t="s">
        <v>333</v>
      </c>
      <c r="C13" s="560" t="s">
        <v>1366</v>
      </c>
      <c r="D13" s="562"/>
      <c r="E13" s="562"/>
      <c r="F13" s="562"/>
      <c r="G13" s="562"/>
      <c r="H13" s="772" t="s">
        <v>708</v>
      </c>
      <c r="I13" s="772"/>
      <c r="J13" s="433" t="s">
        <v>478</v>
      </c>
    </row>
    <row r="14" spans="1:41" ht="57.75" customHeight="1" x14ac:dyDescent="0.2">
      <c r="A14" s="779"/>
      <c r="B14" s="773"/>
      <c r="C14" s="560" t="s">
        <v>1367</v>
      </c>
      <c r="D14" s="565"/>
      <c r="E14" s="565"/>
      <c r="F14" s="565"/>
      <c r="G14" s="565"/>
      <c r="H14" s="772" t="s">
        <v>709</v>
      </c>
      <c r="I14" s="772"/>
      <c r="J14" s="433" t="s">
        <v>479</v>
      </c>
    </row>
    <row r="15" spans="1:41" ht="46" customHeight="1" x14ac:dyDescent="0.2">
      <c r="A15" s="760" t="s">
        <v>73</v>
      </c>
      <c r="B15" s="773" t="s">
        <v>334</v>
      </c>
      <c r="C15" s="560" t="s">
        <v>1368</v>
      </c>
      <c r="D15" s="565"/>
      <c r="E15" s="565"/>
      <c r="F15" s="565"/>
      <c r="G15" s="565"/>
      <c r="H15" s="772" t="s">
        <v>710</v>
      </c>
      <c r="I15" s="772"/>
      <c r="J15" s="433" t="s">
        <v>480</v>
      </c>
    </row>
    <row r="16" spans="1:41" ht="50.25" customHeight="1" x14ac:dyDescent="0.2">
      <c r="A16" s="761"/>
      <c r="B16" s="773"/>
      <c r="C16" s="560" t="s">
        <v>1369</v>
      </c>
      <c r="D16" s="565"/>
      <c r="E16" s="565"/>
      <c r="F16" s="565"/>
      <c r="G16" s="565"/>
      <c r="H16" s="772" t="s">
        <v>711</v>
      </c>
      <c r="I16" s="772"/>
      <c r="J16" s="433" t="s">
        <v>481</v>
      </c>
    </row>
    <row r="17" spans="1:10" ht="15" x14ac:dyDescent="0.2">
      <c r="A17" s="334">
        <v>2.4</v>
      </c>
      <c r="B17" s="342" t="s">
        <v>489</v>
      </c>
      <c r="C17" s="343"/>
      <c r="D17" s="344"/>
      <c r="E17" s="344"/>
      <c r="F17" s="344"/>
      <c r="G17" s="344"/>
      <c r="H17" s="345"/>
      <c r="I17" s="345"/>
      <c r="J17" s="346"/>
    </row>
    <row r="18" spans="1:10" ht="37.5" customHeight="1" x14ac:dyDescent="0.2">
      <c r="A18" s="762" t="s">
        <v>74</v>
      </c>
      <c r="B18" s="782" t="s">
        <v>260</v>
      </c>
      <c r="C18" s="338" t="s">
        <v>1370</v>
      </c>
      <c r="D18" s="347"/>
      <c r="E18" s="347"/>
      <c r="F18" s="347"/>
      <c r="G18" s="347"/>
      <c r="H18" s="780"/>
      <c r="I18" s="780"/>
      <c r="J18" s="302" t="s">
        <v>1371</v>
      </c>
    </row>
    <row r="19" spans="1:10" ht="17" customHeight="1" x14ac:dyDescent="0.2">
      <c r="A19" s="763"/>
      <c r="B19" s="782"/>
      <c r="C19" s="338" t="s">
        <v>1372</v>
      </c>
      <c r="D19" s="341"/>
      <c r="E19" s="341"/>
      <c r="F19" s="341"/>
      <c r="G19" s="341"/>
      <c r="H19" s="339"/>
      <c r="I19" s="340"/>
      <c r="J19" s="302" t="s">
        <v>1373</v>
      </c>
    </row>
    <row r="20" spans="1:10" ht="15" x14ac:dyDescent="0.2">
      <c r="A20" s="762" t="s">
        <v>75</v>
      </c>
      <c r="B20" s="782" t="s">
        <v>271</v>
      </c>
      <c r="C20" s="338" t="s">
        <v>1374</v>
      </c>
      <c r="D20" s="341"/>
      <c r="E20" s="341"/>
      <c r="F20" s="341"/>
      <c r="G20" s="341"/>
      <c r="H20" s="339"/>
      <c r="I20" s="348"/>
      <c r="J20" s="302" t="s">
        <v>1375</v>
      </c>
    </row>
    <row r="21" spans="1:10" ht="15" x14ac:dyDescent="0.2">
      <c r="A21" s="763" t="s">
        <v>76</v>
      </c>
      <c r="B21" s="782"/>
      <c r="C21" s="338" t="s">
        <v>1376</v>
      </c>
      <c r="D21" s="341"/>
      <c r="E21" s="341"/>
      <c r="F21" s="341"/>
      <c r="G21" s="341"/>
      <c r="H21" s="339"/>
      <c r="I21" s="340"/>
      <c r="J21" s="302" t="s">
        <v>484</v>
      </c>
    </row>
    <row r="22" spans="1:10" ht="28.5" customHeight="1" x14ac:dyDescent="0.2">
      <c r="A22" s="764" t="s">
        <v>1377</v>
      </c>
      <c r="B22" s="782" t="s">
        <v>261</v>
      </c>
      <c r="C22" s="338" t="s">
        <v>1378</v>
      </c>
      <c r="D22" s="349"/>
      <c r="E22" s="349"/>
      <c r="F22" s="349"/>
      <c r="G22" s="349"/>
      <c r="H22" s="781"/>
      <c r="I22" s="781"/>
      <c r="J22" s="302" t="s">
        <v>485</v>
      </c>
    </row>
    <row r="23" spans="1:10" ht="28.5" customHeight="1" x14ac:dyDescent="0.2">
      <c r="A23" s="765"/>
      <c r="B23" s="782"/>
      <c r="C23" s="338" t="s">
        <v>1379</v>
      </c>
      <c r="D23" s="350"/>
      <c r="E23" s="350"/>
      <c r="F23" s="350"/>
      <c r="G23" s="350"/>
      <c r="H23" s="783"/>
      <c r="I23" s="783"/>
      <c r="J23" s="302" t="s">
        <v>1380</v>
      </c>
    </row>
    <row r="24" spans="1:10" ht="15" x14ac:dyDescent="0.2">
      <c r="A24" s="764" t="s">
        <v>519</v>
      </c>
      <c r="B24" s="782" t="s">
        <v>332</v>
      </c>
      <c r="C24" s="338" t="s">
        <v>1381</v>
      </c>
      <c r="D24" s="338"/>
      <c r="E24" s="352">
        <v>0</v>
      </c>
      <c r="F24" s="352">
        <v>0</v>
      </c>
      <c r="G24" s="352">
        <v>0</v>
      </c>
      <c r="H24" s="353"/>
      <c r="I24" s="351"/>
      <c r="J24" s="302" t="s">
        <v>1382</v>
      </c>
    </row>
    <row r="25" spans="1:10" ht="15" x14ac:dyDescent="0.2">
      <c r="A25" s="765"/>
      <c r="B25" s="782"/>
      <c r="C25" s="338" t="s">
        <v>1383</v>
      </c>
      <c r="D25" s="338"/>
      <c r="E25" s="354"/>
      <c r="F25" s="354"/>
      <c r="G25" s="354"/>
      <c r="H25" s="353"/>
      <c r="I25" s="351"/>
      <c r="J25" s="302" t="s">
        <v>1384</v>
      </c>
    </row>
    <row r="26" spans="1:10" ht="15" x14ac:dyDescent="0.2">
      <c r="A26" s="764" t="s">
        <v>520</v>
      </c>
      <c r="B26" s="782" t="s">
        <v>1385</v>
      </c>
      <c r="C26" s="338" t="s">
        <v>1386</v>
      </c>
      <c r="D26" s="338"/>
      <c r="E26" s="354"/>
      <c r="F26" s="354"/>
      <c r="G26" s="354"/>
      <c r="H26" s="353"/>
      <c r="I26" s="351"/>
      <c r="J26" s="302" t="s">
        <v>487</v>
      </c>
    </row>
    <row r="27" spans="1:10" ht="15" x14ac:dyDescent="0.2">
      <c r="A27" s="765"/>
      <c r="B27" s="782"/>
      <c r="C27" s="338" t="s">
        <v>1387</v>
      </c>
      <c r="D27" s="338"/>
      <c r="E27" s="354"/>
      <c r="F27" s="354"/>
      <c r="G27" s="354"/>
      <c r="H27" s="353"/>
      <c r="I27" s="351"/>
      <c r="J27" s="302" t="s">
        <v>488</v>
      </c>
    </row>
    <row r="28" spans="1:10" ht="15" x14ac:dyDescent="0.2">
      <c r="A28" s="764" t="s">
        <v>521</v>
      </c>
      <c r="B28" s="782" t="s">
        <v>1388</v>
      </c>
      <c r="C28" s="338" t="s">
        <v>1389</v>
      </c>
      <c r="D28" s="338"/>
      <c r="E28" s="352">
        <v>0</v>
      </c>
      <c r="F28" s="352">
        <v>0</v>
      </c>
      <c r="G28" s="352">
        <v>0</v>
      </c>
      <c r="H28" s="353"/>
      <c r="I28" s="351"/>
      <c r="J28" s="302" t="s">
        <v>490</v>
      </c>
    </row>
    <row r="29" spans="1:10" ht="15" x14ac:dyDescent="0.2">
      <c r="A29" s="765"/>
      <c r="B29" s="782"/>
      <c r="C29" s="338" t="s">
        <v>1390</v>
      </c>
      <c r="D29" s="338"/>
      <c r="E29" s="354"/>
      <c r="F29" s="354"/>
      <c r="G29" s="354"/>
      <c r="H29" s="353"/>
      <c r="I29" s="351"/>
      <c r="J29" s="302" t="s">
        <v>491</v>
      </c>
    </row>
    <row r="30" spans="1:10" ht="15" x14ac:dyDescent="0.2">
      <c r="A30" s="764" t="s">
        <v>522</v>
      </c>
      <c r="B30" s="782" t="s">
        <v>335</v>
      </c>
      <c r="C30" s="338" t="s">
        <v>1391</v>
      </c>
      <c r="D30" s="338"/>
      <c r="E30" s="352">
        <v>0</v>
      </c>
      <c r="F30" s="352">
        <v>0</v>
      </c>
      <c r="G30" s="352">
        <v>0</v>
      </c>
      <c r="H30" s="353"/>
      <c r="I30" s="351"/>
      <c r="J30" s="302" t="s">
        <v>492</v>
      </c>
    </row>
    <row r="31" spans="1:10" ht="15" x14ac:dyDescent="0.2">
      <c r="A31" s="765">
        <v>2.7</v>
      </c>
      <c r="B31" s="782"/>
      <c r="C31" s="338" t="s">
        <v>1392</v>
      </c>
      <c r="D31" s="338"/>
      <c r="E31" s="354"/>
      <c r="F31" s="354"/>
      <c r="G31" s="354"/>
      <c r="H31" s="353"/>
      <c r="I31" s="340"/>
      <c r="J31" s="302" t="s">
        <v>493</v>
      </c>
    </row>
    <row r="32" spans="1:10" s="268" customFormat="1" ht="33" customHeight="1" x14ac:dyDescent="0.2">
      <c r="A32" s="768" t="s">
        <v>523</v>
      </c>
      <c r="B32" s="785" t="s">
        <v>517</v>
      </c>
      <c r="C32" s="355" t="s">
        <v>1393</v>
      </c>
      <c r="D32" s="355"/>
      <c r="E32" s="356">
        <v>0</v>
      </c>
      <c r="F32" s="356">
        <v>0</v>
      </c>
      <c r="G32" s="356">
        <v>0</v>
      </c>
      <c r="H32" s="357"/>
      <c r="I32" s="358"/>
      <c r="J32" s="359"/>
    </row>
    <row r="33" spans="1:11" s="268" customFormat="1" ht="33" customHeight="1" x14ac:dyDescent="0.2">
      <c r="A33" s="769"/>
      <c r="B33" s="785"/>
      <c r="C33" s="355" t="s">
        <v>1394</v>
      </c>
      <c r="D33" s="355"/>
      <c r="E33" s="360"/>
      <c r="F33" s="360"/>
      <c r="G33" s="360"/>
      <c r="H33" s="357"/>
      <c r="I33" s="361"/>
      <c r="J33" s="359"/>
    </row>
    <row r="34" spans="1:11" s="297" customFormat="1" ht="17" customHeight="1" x14ac:dyDescent="0.2">
      <c r="A34" s="298">
        <v>2.5</v>
      </c>
      <c r="B34" s="784" t="s">
        <v>336</v>
      </c>
      <c r="C34" s="784"/>
      <c r="D34" s="784"/>
      <c r="E34" s="784"/>
      <c r="F34" s="784"/>
      <c r="G34" s="784"/>
      <c r="H34" s="784"/>
      <c r="I34" s="362"/>
      <c r="J34" s="346"/>
      <c r="K34" s="535"/>
    </row>
    <row r="35" spans="1:11" ht="15" x14ac:dyDescent="0.2">
      <c r="A35" s="764" t="s">
        <v>524</v>
      </c>
      <c r="B35" s="782" t="s">
        <v>337</v>
      </c>
      <c r="C35" s="338" t="s">
        <v>1395</v>
      </c>
      <c r="D35" s="338"/>
      <c r="E35" s="354"/>
      <c r="F35" s="354"/>
      <c r="G35" s="354"/>
      <c r="H35" s="353"/>
      <c r="I35" s="340"/>
      <c r="J35" s="302" t="s">
        <v>494</v>
      </c>
    </row>
    <row r="36" spans="1:11" ht="15" x14ac:dyDescent="0.2">
      <c r="A36" s="765"/>
      <c r="B36" s="782"/>
      <c r="C36" s="338" t="s">
        <v>1396</v>
      </c>
      <c r="D36" s="338"/>
      <c r="E36" s="354"/>
      <c r="F36" s="354"/>
      <c r="G36" s="354"/>
      <c r="H36" s="353"/>
      <c r="I36" s="340"/>
      <c r="J36" s="302" t="s">
        <v>495</v>
      </c>
    </row>
    <row r="37" spans="1:11" ht="17" customHeight="1" x14ac:dyDescent="0.2">
      <c r="A37" s="764" t="s">
        <v>525</v>
      </c>
      <c r="B37" s="782" t="s">
        <v>338</v>
      </c>
      <c r="C37" s="338" t="s">
        <v>1397</v>
      </c>
      <c r="D37" s="338"/>
      <c r="E37" s="354"/>
      <c r="F37" s="354"/>
      <c r="G37" s="354"/>
      <c r="H37" s="353"/>
      <c r="I37" s="340"/>
      <c r="J37" s="302" t="s">
        <v>496</v>
      </c>
    </row>
    <row r="38" spans="1:11" ht="15" x14ac:dyDescent="0.2">
      <c r="A38" s="765"/>
      <c r="B38" s="782"/>
      <c r="C38" s="338" t="s">
        <v>1398</v>
      </c>
      <c r="D38" s="338"/>
      <c r="E38" s="354"/>
      <c r="F38" s="354"/>
      <c r="G38" s="354"/>
      <c r="H38" s="353"/>
      <c r="I38" s="340"/>
      <c r="J38" s="302" t="s">
        <v>497</v>
      </c>
    </row>
    <row r="39" spans="1:11" ht="15" x14ac:dyDescent="0.2">
      <c r="A39" s="764" t="s">
        <v>526</v>
      </c>
      <c r="B39" s="782" t="s">
        <v>339</v>
      </c>
      <c r="C39" s="338" t="s">
        <v>1399</v>
      </c>
      <c r="D39" s="338"/>
      <c r="E39" s="352">
        <v>0</v>
      </c>
      <c r="F39" s="352">
        <v>0</v>
      </c>
      <c r="G39" s="352">
        <v>0</v>
      </c>
      <c r="H39" s="353"/>
      <c r="I39" s="340"/>
      <c r="J39" s="302" t="s">
        <v>498</v>
      </c>
    </row>
    <row r="40" spans="1:11" ht="15" x14ac:dyDescent="0.2">
      <c r="A40" s="765"/>
      <c r="B40" s="782"/>
      <c r="C40" s="338" t="s">
        <v>1400</v>
      </c>
      <c r="D40" s="338"/>
      <c r="E40" s="354"/>
      <c r="F40" s="354"/>
      <c r="G40" s="354"/>
      <c r="H40" s="353"/>
      <c r="I40" s="340"/>
      <c r="J40" s="302" t="s">
        <v>499</v>
      </c>
    </row>
    <row r="41" spans="1:11" ht="15" x14ac:dyDescent="0.2">
      <c r="A41" s="764" t="s">
        <v>527</v>
      </c>
      <c r="B41" s="782" t="s">
        <v>340</v>
      </c>
      <c r="C41" s="338" t="s">
        <v>1401</v>
      </c>
      <c r="D41" s="338"/>
      <c r="E41" s="352">
        <v>0</v>
      </c>
      <c r="F41" s="352">
        <v>0</v>
      </c>
      <c r="G41" s="352">
        <v>0</v>
      </c>
      <c r="H41" s="353"/>
      <c r="I41" s="363"/>
      <c r="J41" s="302" t="s">
        <v>500</v>
      </c>
    </row>
    <row r="42" spans="1:11" ht="15" x14ac:dyDescent="0.2">
      <c r="A42" s="765"/>
      <c r="B42" s="782"/>
      <c r="C42" s="338" t="s">
        <v>1402</v>
      </c>
      <c r="D42" s="338"/>
      <c r="E42" s="354"/>
      <c r="F42" s="354"/>
      <c r="G42" s="354"/>
      <c r="H42" s="353"/>
      <c r="I42" s="363"/>
      <c r="J42" s="302" t="s">
        <v>501</v>
      </c>
    </row>
    <row r="43" spans="1:11" ht="17" customHeight="1" x14ac:dyDescent="0.2">
      <c r="A43" s="764" t="s">
        <v>528</v>
      </c>
      <c r="B43" s="782" t="s">
        <v>341</v>
      </c>
      <c r="C43" s="338" t="s">
        <v>1403</v>
      </c>
      <c r="D43" s="338"/>
      <c r="E43" s="354"/>
      <c r="F43" s="354"/>
      <c r="G43" s="354"/>
      <c r="H43" s="353"/>
      <c r="I43" s="363"/>
      <c r="J43" s="302" t="s">
        <v>502</v>
      </c>
    </row>
    <row r="44" spans="1:11" ht="33" customHeight="1" x14ac:dyDescent="0.2">
      <c r="A44" s="765"/>
      <c r="B44" s="782"/>
      <c r="C44" s="338" t="s">
        <v>1404</v>
      </c>
      <c r="D44" s="338"/>
      <c r="E44" s="354"/>
      <c r="F44" s="354"/>
      <c r="G44" s="354"/>
      <c r="H44" s="353"/>
      <c r="I44" s="363"/>
      <c r="J44" s="302" t="s">
        <v>503</v>
      </c>
    </row>
    <row r="45" spans="1:11" ht="33" customHeight="1" x14ac:dyDescent="0.2">
      <c r="A45" s="764" t="s">
        <v>529</v>
      </c>
      <c r="B45" s="782" t="s">
        <v>342</v>
      </c>
      <c r="C45" s="338" t="s">
        <v>1405</v>
      </c>
      <c r="D45" s="338"/>
      <c r="E45" s="352">
        <v>0</v>
      </c>
      <c r="F45" s="352">
        <v>0</v>
      </c>
      <c r="G45" s="352">
        <v>0</v>
      </c>
      <c r="H45" s="353"/>
      <c r="I45" s="363"/>
      <c r="J45" s="302" t="s">
        <v>504</v>
      </c>
    </row>
    <row r="46" spans="1:11" ht="33" customHeight="1" x14ac:dyDescent="0.2">
      <c r="A46" s="765"/>
      <c r="B46" s="782"/>
      <c r="C46" s="338" t="s">
        <v>1406</v>
      </c>
      <c r="D46" s="338"/>
      <c r="E46" s="354"/>
      <c r="F46" s="354"/>
      <c r="G46" s="354"/>
      <c r="H46" s="353"/>
      <c r="I46" s="363"/>
      <c r="J46" s="302" t="s">
        <v>505</v>
      </c>
    </row>
    <row r="47" spans="1:11" ht="33" customHeight="1" x14ac:dyDescent="0.2">
      <c r="A47" s="766" t="s">
        <v>530</v>
      </c>
      <c r="B47" s="782" t="s">
        <v>343</v>
      </c>
      <c r="C47" s="338" t="s">
        <v>1407</v>
      </c>
      <c r="D47" s="338"/>
      <c r="E47" s="352">
        <v>0</v>
      </c>
      <c r="F47" s="352">
        <v>0</v>
      </c>
      <c r="G47" s="352">
        <v>0</v>
      </c>
      <c r="H47" s="353"/>
      <c r="I47" s="363"/>
      <c r="J47" s="302" t="s">
        <v>506</v>
      </c>
    </row>
    <row r="48" spans="1:11" ht="33" customHeight="1" x14ac:dyDescent="0.2">
      <c r="A48" s="767"/>
      <c r="B48" s="782"/>
      <c r="C48" s="338" t="s">
        <v>1408</v>
      </c>
      <c r="D48" s="338"/>
      <c r="E48" s="354"/>
      <c r="F48" s="354"/>
      <c r="G48" s="354"/>
      <c r="H48" s="353"/>
      <c r="I48" s="363"/>
      <c r="J48" s="302" t="s">
        <v>507</v>
      </c>
    </row>
    <row r="49" spans="1:10" ht="33" customHeight="1" x14ac:dyDescent="0.2">
      <c r="A49" s="766" t="s">
        <v>531</v>
      </c>
      <c r="B49" s="785" t="s">
        <v>1409</v>
      </c>
      <c r="C49" s="369" t="s">
        <v>1410</v>
      </c>
      <c r="D49" s="369"/>
      <c r="E49" s="370">
        <v>0</v>
      </c>
      <c r="F49" s="370">
        <v>0</v>
      </c>
      <c r="G49" s="370">
        <v>0</v>
      </c>
      <c r="H49" s="371"/>
      <c r="I49" s="372"/>
      <c r="J49" s="302"/>
    </row>
    <row r="50" spans="1:10" ht="33" customHeight="1" x14ac:dyDescent="0.2">
      <c r="A50" s="767"/>
      <c r="B50" s="785"/>
      <c r="C50" s="369" t="s">
        <v>1411</v>
      </c>
      <c r="D50" s="369"/>
      <c r="E50" s="373"/>
      <c r="F50" s="373"/>
      <c r="G50" s="373"/>
      <c r="H50" s="371"/>
      <c r="I50" s="363"/>
      <c r="J50" s="302"/>
    </row>
    <row r="51" spans="1:10" ht="33" customHeight="1" x14ac:dyDescent="0.2">
      <c r="B51" s="161"/>
      <c r="C51" s="142"/>
      <c r="D51" s="142"/>
      <c r="E51" s="142"/>
      <c r="F51" s="142"/>
      <c r="G51" s="142"/>
      <c r="H51" s="142"/>
      <c r="I51" s="142"/>
    </row>
    <row r="52" spans="1:10" ht="33" customHeight="1" x14ac:dyDescent="0.2">
      <c r="B52" s="142"/>
      <c r="C52" s="142"/>
      <c r="D52" s="142"/>
      <c r="E52" s="142"/>
      <c r="F52" s="142"/>
      <c r="G52" s="142"/>
      <c r="H52" s="142"/>
      <c r="I52" s="142"/>
    </row>
    <row r="53" spans="1:10" ht="33" customHeight="1" x14ac:dyDescent="0.2">
      <c r="B53" s="142"/>
      <c r="C53" s="142"/>
      <c r="D53" s="142"/>
      <c r="E53" s="142"/>
      <c r="F53" s="142"/>
      <c r="G53" s="142"/>
      <c r="H53" s="142"/>
      <c r="I53" s="142"/>
    </row>
    <row r="54" spans="1:10" ht="33" customHeight="1" x14ac:dyDescent="0.2">
      <c r="B54" s="142"/>
      <c r="C54" s="142"/>
      <c r="D54" s="142"/>
      <c r="E54" s="142"/>
      <c r="F54" s="142"/>
      <c r="G54" s="142"/>
      <c r="H54" s="142"/>
      <c r="I54" s="142"/>
    </row>
  </sheetData>
  <mergeCells count="53">
    <mergeCell ref="B28:B29"/>
    <mergeCell ref="B30:B31"/>
    <mergeCell ref="B34:H34"/>
    <mergeCell ref="B49:B50"/>
    <mergeCell ref="B32:B33"/>
    <mergeCell ref="B43:B44"/>
    <mergeCell ref="B45:B46"/>
    <mergeCell ref="B47:B48"/>
    <mergeCell ref="B35:B36"/>
    <mergeCell ref="B37:B38"/>
    <mergeCell ref="B39:B40"/>
    <mergeCell ref="B41:B42"/>
    <mergeCell ref="H15:I15"/>
    <mergeCell ref="H16:I16"/>
    <mergeCell ref="H18:I18"/>
    <mergeCell ref="H22:I22"/>
    <mergeCell ref="B26:B27"/>
    <mergeCell ref="B20:B21"/>
    <mergeCell ref="B22:B23"/>
    <mergeCell ref="B24:B25"/>
    <mergeCell ref="B15:B16"/>
    <mergeCell ref="B18:B19"/>
    <mergeCell ref="H23:I23"/>
    <mergeCell ref="A1:I1"/>
    <mergeCell ref="H8:I8"/>
    <mergeCell ref="H11:I11"/>
    <mergeCell ref="H12:I12"/>
    <mergeCell ref="H13:I13"/>
    <mergeCell ref="B11:B12"/>
    <mergeCell ref="H10:I10"/>
    <mergeCell ref="H7:I7"/>
    <mergeCell ref="A11:A12"/>
    <mergeCell ref="A13:A14"/>
    <mergeCell ref="H14:I14"/>
    <mergeCell ref="B13:B14"/>
    <mergeCell ref="H9:I9"/>
    <mergeCell ref="A49:A50"/>
    <mergeCell ref="A30:A31"/>
    <mergeCell ref="A35:A36"/>
    <mergeCell ref="A37:A38"/>
    <mergeCell ref="A39:A40"/>
    <mergeCell ref="A41:A42"/>
    <mergeCell ref="A43:A44"/>
    <mergeCell ref="A32:A33"/>
    <mergeCell ref="A15:A16"/>
    <mergeCell ref="A18:A19"/>
    <mergeCell ref="A45:A46"/>
    <mergeCell ref="A47:A48"/>
    <mergeCell ref="A20:A21"/>
    <mergeCell ref="A22:A23"/>
    <mergeCell ref="A24:A25"/>
    <mergeCell ref="A26:A27"/>
    <mergeCell ref="A28:A29"/>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9"/>
  <sheetViews>
    <sheetView workbookViewId="0">
      <selection activeCell="A28" sqref="A28"/>
    </sheetView>
  </sheetViews>
  <sheetFormatPr baseColWidth="10" defaultColWidth="8.6640625" defaultRowHeight="15" x14ac:dyDescent="0.2"/>
  <cols>
    <col min="1" max="1" width="67" customWidth="1"/>
    <col min="5" max="5" width="13.6640625" customWidth="1"/>
    <col min="8" max="8" width="1" customWidth="1"/>
    <col min="9" max="9" width="20.5" customWidth="1"/>
  </cols>
  <sheetData>
    <row r="1" spans="1:12" ht="36" customHeight="1" thickBot="1" x14ac:dyDescent="0.3">
      <c r="A1" s="786" t="s">
        <v>1440</v>
      </c>
      <c r="B1" s="787"/>
      <c r="C1" s="787"/>
      <c r="D1" s="787"/>
      <c r="E1" s="787"/>
      <c r="F1" s="75"/>
      <c r="G1" s="75"/>
      <c r="H1" s="75"/>
      <c r="I1" s="75"/>
      <c r="J1" s="75"/>
    </row>
    <row r="2" spans="1:12" ht="16" thickBot="1" x14ac:dyDescent="0.25">
      <c r="A2" s="15" t="s">
        <v>109</v>
      </c>
      <c r="B2" s="47">
        <v>2023</v>
      </c>
      <c r="C2" s="47">
        <v>2024</v>
      </c>
      <c r="D2" s="47">
        <v>2025</v>
      </c>
      <c r="E2" s="47">
        <v>2026</v>
      </c>
      <c r="I2" s="40" t="s">
        <v>110</v>
      </c>
      <c r="J2" s="108" t="s">
        <v>111</v>
      </c>
      <c r="K2" s="108" t="s">
        <v>112</v>
      </c>
      <c r="L2" s="108" t="s">
        <v>113</v>
      </c>
    </row>
    <row r="3" spans="1:12" ht="16" thickBot="1" x14ac:dyDescent="0.25">
      <c r="A3" s="788" t="s">
        <v>114</v>
      </c>
      <c r="B3" s="789"/>
      <c r="C3" s="789"/>
      <c r="D3" s="789"/>
      <c r="E3" s="790"/>
      <c r="I3" s="41" t="s">
        <v>115</v>
      </c>
      <c r="J3" s="42">
        <v>1</v>
      </c>
      <c r="K3" s="42">
        <v>1</v>
      </c>
      <c r="L3" s="42">
        <v>0</v>
      </c>
    </row>
    <row r="4" spans="1:12" ht="28.5" customHeight="1" thickBot="1" x14ac:dyDescent="0.25">
      <c r="A4" s="9" t="s">
        <v>116</v>
      </c>
      <c r="B4" s="16"/>
      <c r="C4" s="16"/>
      <c r="D4" s="16"/>
      <c r="E4" s="17"/>
      <c r="I4" s="41" t="s">
        <v>117</v>
      </c>
      <c r="J4" s="42">
        <v>1</v>
      </c>
      <c r="K4" s="42">
        <v>0</v>
      </c>
      <c r="L4" s="42">
        <v>1</v>
      </c>
    </row>
    <row r="5" spans="1:12" ht="16" thickBot="1" x14ac:dyDescent="0.25">
      <c r="A5" s="9" t="s">
        <v>118</v>
      </c>
      <c r="B5" s="16"/>
      <c r="C5" s="16"/>
      <c r="D5" s="16"/>
      <c r="E5" s="16"/>
      <c r="I5" s="41" t="s">
        <v>119</v>
      </c>
      <c r="J5" s="42">
        <v>2</v>
      </c>
      <c r="K5" s="42">
        <v>2</v>
      </c>
      <c r="L5" s="42">
        <v>0</v>
      </c>
    </row>
    <row r="6" spans="1:12" ht="16" thickBot="1" x14ac:dyDescent="0.25">
      <c r="A6" s="9" t="s">
        <v>532</v>
      </c>
      <c r="B6" s="16"/>
      <c r="C6" s="16"/>
      <c r="D6" s="16"/>
      <c r="E6" s="16"/>
      <c r="I6" s="41" t="s">
        <v>121</v>
      </c>
      <c r="J6" s="42">
        <v>2</v>
      </c>
      <c r="K6" s="42">
        <v>1</v>
      </c>
      <c r="L6" s="42">
        <v>1</v>
      </c>
    </row>
    <row r="7" spans="1:12" ht="31" thickBot="1" x14ac:dyDescent="0.25">
      <c r="A7" s="9" t="s">
        <v>120</v>
      </c>
      <c r="B7" s="16"/>
      <c r="C7" s="16"/>
      <c r="D7" s="16"/>
      <c r="E7" s="16"/>
      <c r="I7" s="41" t="s">
        <v>123</v>
      </c>
      <c r="J7" s="42">
        <v>1</v>
      </c>
      <c r="K7" s="42">
        <v>1</v>
      </c>
      <c r="L7" s="42">
        <v>0</v>
      </c>
    </row>
    <row r="8" spans="1:12" ht="31" thickBot="1" x14ac:dyDescent="0.25">
      <c r="A8" s="788" t="s">
        <v>122</v>
      </c>
      <c r="B8" s="789"/>
      <c r="C8" s="789"/>
      <c r="D8" s="789"/>
      <c r="E8" s="790"/>
      <c r="I8" s="41" t="s">
        <v>125</v>
      </c>
      <c r="J8" s="42">
        <v>1</v>
      </c>
      <c r="K8" s="42">
        <v>0</v>
      </c>
      <c r="L8" s="42">
        <v>0</v>
      </c>
    </row>
    <row r="9" spans="1:12" ht="46" thickBot="1" x14ac:dyDescent="0.25">
      <c r="A9" s="9" t="s">
        <v>124</v>
      </c>
      <c r="B9" s="16"/>
      <c r="C9" s="16"/>
      <c r="D9" s="16"/>
      <c r="E9" s="16"/>
      <c r="I9" s="41" t="s">
        <v>127</v>
      </c>
      <c r="J9" s="42">
        <v>2</v>
      </c>
      <c r="K9" s="42">
        <v>0</v>
      </c>
      <c r="L9" s="42">
        <v>2</v>
      </c>
    </row>
    <row r="10" spans="1:12" ht="31" thickBot="1" x14ac:dyDescent="0.25">
      <c r="A10" s="9" t="s">
        <v>126</v>
      </c>
      <c r="B10" s="18"/>
      <c r="C10" s="18"/>
      <c r="D10" s="18"/>
      <c r="E10" s="16"/>
      <c r="I10" s="41" t="s">
        <v>129</v>
      </c>
      <c r="J10" s="42">
        <v>1</v>
      </c>
      <c r="K10" s="42">
        <v>1</v>
      </c>
      <c r="L10" s="42">
        <v>0</v>
      </c>
    </row>
    <row r="11" spans="1:12" ht="16" thickBot="1" x14ac:dyDescent="0.25">
      <c r="A11" s="9" t="s">
        <v>128</v>
      </c>
      <c r="B11" s="19"/>
      <c r="C11" s="19"/>
      <c r="D11" s="19"/>
      <c r="E11" s="16"/>
      <c r="I11" s="41" t="s">
        <v>131</v>
      </c>
      <c r="J11" s="42">
        <v>1</v>
      </c>
      <c r="K11" s="42">
        <v>0</v>
      </c>
      <c r="L11" s="42">
        <v>1</v>
      </c>
    </row>
    <row r="12" spans="1:12" ht="16" thickBot="1" x14ac:dyDescent="0.25">
      <c r="A12" s="9" t="s">
        <v>130</v>
      </c>
      <c r="B12" s="16"/>
      <c r="C12" s="16"/>
      <c r="D12" s="16"/>
      <c r="E12" s="16"/>
      <c r="I12" s="41" t="s">
        <v>133</v>
      </c>
      <c r="J12" s="42">
        <v>1</v>
      </c>
      <c r="K12" s="42">
        <v>1</v>
      </c>
      <c r="L12" s="42">
        <v>0</v>
      </c>
    </row>
    <row r="13" spans="1:12" ht="16" thickBot="1" x14ac:dyDescent="0.25">
      <c r="A13" s="788" t="s">
        <v>132</v>
      </c>
      <c r="B13" s="789"/>
      <c r="C13" s="789"/>
      <c r="D13" s="789"/>
      <c r="E13" s="790"/>
      <c r="I13" s="41" t="s">
        <v>135</v>
      </c>
      <c r="J13" s="42">
        <v>1</v>
      </c>
      <c r="K13" s="42">
        <v>0</v>
      </c>
      <c r="L13" s="42">
        <v>1</v>
      </c>
    </row>
    <row r="14" spans="1:12" ht="16" thickBot="1" x14ac:dyDescent="0.25">
      <c r="A14" s="9" t="s">
        <v>134</v>
      </c>
      <c r="B14" s="16"/>
      <c r="C14" s="16"/>
      <c r="D14" s="16"/>
      <c r="E14" s="17"/>
      <c r="I14" s="41" t="s">
        <v>1412</v>
      </c>
      <c r="J14" s="42">
        <f>SUM(J3:J13)</f>
        <v>14</v>
      </c>
      <c r="K14" s="42">
        <f>SUM(K3:K13)</f>
        <v>7</v>
      </c>
      <c r="L14" s="42">
        <f>SUM(L3:L13)</f>
        <v>6</v>
      </c>
    </row>
    <row r="15" spans="1:12" ht="16" thickBot="1" x14ac:dyDescent="0.25">
      <c r="A15" s="9" t="s">
        <v>1413</v>
      </c>
      <c r="B15" s="20"/>
      <c r="C15" s="20"/>
      <c r="D15" s="20"/>
      <c r="E15" s="16"/>
    </row>
    <row r="16" spans="1:12" ht="16" thickBot="1" x14ac:dyDescent="0.25">
      <c r="A16" s="9" t="s">
        <v>1414</v>
      </c>
      <c r="B16" s="18"/>
      <c r="C16" s="18"/>
      <c r="D16" s="18"/>
      <c r="E16" s="16"/>
    </row>
    <row r="17" spans="1:9" ht="16" thickBot="1" x14ac:dyDescent="0.25">
      <c r="A17" s="9" t="s">
        <v>1415</v>
      </c>
      <c r="B17" s="19" t="s">
        <v>325</v>
      </c>
      <c r="C17" s="19"/>
      <c r="D17" s="19"/>
      <c r="E17" s="16"/>
    </row>
    <row r="18" spans="1:9" ht="16" thickBot="1" x14ac:dyDescent="0.25">
      <c r="A18" s="788" t="s">
        <v>137</v>
      </c>
      <c r="B18" s="789"/>
      <c r="C18" s="789"/>
      <c r="D18" s="789"/>
      <c r="E18" s="790"/>
    </row>
    <row r="19" spans="1:9" ht="16" thickBot="1" x14ac:dyDescent="0.25">
      <c r="A19" s="9" t="s">
        <v>138</v>
      </c>
      <c r="B19" s="16"/>
      <c r="C19" s="16"/>
      <c r="D19" s="16"/>
      <c r="E19" s="17"/>
    </row>
    <row r="20" spans="1:9" ht="16" thickBot="1" x14ac:dyDescent="0.25">
      <c r="A20" s="9" t="s">
        <v>139</v>
      </c>
      <c r="B20" s="16"/>
      <c r="C20" s="16"/>
      <c r="D20" s="16"/>
      <c r="E20" s="16"/>
    </row>
    <row r="21" spans="1:9" ht="16" thickBot="1" x14ac:dyDescent="0.25">
      <c r="A21" s="9" t="s">
        <v>140</v>
      </c>
      <c r="B21" s="16"/>
      <c r="C21" s="16"/>
      <c r="D21" s="16"/>
      <c r="E21" s="17"/>
    </row>
    <row r="22" spans="1:9" ht="29" thickBot="1" x14ac:dyDescent="0.25">
      <c r="A22" s="9" t="s">
        <v>141</v>
      </c>
      <c r="B22" s="16"/>
      <c r="C22" s="16"/>
      <c r="D22" s="16"/>
      <c r="E22" s="17"/>
    </row>
    <row r="23" spans="1:9" ht="16" thickBot="1" x14ac:dyDescent="0.25">
      <c r="A23" s="788" t="s">
        <v>142</v>
      </c>
      <c r="B23" s="789"/>
      <c r="C23" s="789"/>
      <c r="D23" s="789"/>
      <c r="E23" s="790"/>
    </row>
    <row r="24" spans="1:9" ht="16" thickBot="1" x14ac:dyDescent="0.25">
      <c r="A24" s="9" t="s">
        <v>143</v>
      </c>
      <c r="B24" s="16"/>
      <c r="C24" s="16"/>
      <c r="D24" s="16"/>
      <c r="E24" s="16"/>
    </row>
    <row r="25" spans="1:9" ht="16" thickBot="1" x14ac:dyDescent="0.25">
      <c r="A25" s="21" t="s">
        <v>144</v>
      </c>
      <c r="B25" s="23"/>
      <c r="C25" s="23"/>
      <c r="D25" s="23"/>
      <c r="E25" s="23"/>
    </row>
    <row r="26" spans="1:9" ht="16" thickBot="1" x14ac:dyDescent="0.25">
      <c r="A26" s="788" t="s">
        <v>145</v>
      </c>
      <c r="B26" s="789"/>
      <c r="C26" s="789"/>
      <c r="D26" s="789"/>
      <c r="E26" s="790"/>
    </row>
    <row r="27" spans="1:9" ht="29" thickBot="1" x14ac:dyDescent="0.25">
      <c r="A27" s="9" t="s">
        <v>146</v>
      </c>
      <c r="B27" s="16"/>
      <c r="C27" s="16"/>
      <c r="D27" s="16"/>
      <c r="E27" s="17"/>
    </row>
    <row r="28" spans="1:9" ht="16" thickBot="1" x14ac:dyDescent="0.25">
      <c r="A28" s="9" t="s">
        <v>147</v>
      </c>
      <c r="B28" s="16"/>
      <c r="C28" s="16"/>
      <c r="D28" s="16"/>
      <c r="E28" s="17"/>
    </row>
    <row r="29" spans="1:9" ht="16" thickBot="1" x14ac:dyDescent="0.25">
      <c r="A29" s="9" t="s">
        <v>148</v>
      </c>
      <c r="B29" s="16"/>
      <c r="C29" s="16"/>
      <c r="D29" s="16"/>
      <c r="E29" s="16"/>
      <c r="I29" s="273"/>
    </row>
    <row r="30" spans="1:9" ht="16" thickBot="1" x14ac:dyDescent="0.25">
      <c r="A30" s="11" t="s">
        <v>1416</v>
      </c>
      <c r="B30" s="17"/>
      <c r="C30" s="17"/>
      <c r="D30" s="17"/>
      <c r="E30" s="17"/>
    </row>
    <row r="31" spans="1:9" ht="16" thickBot="1" x14ac:dyDescent="0.25">
      <c r="A31" s="11" t="s">
        <v>1417</v>
      </c>
      <c r="B31" s="16"/>
      <c r="C31" s="16"/>
      <c r="D31" s="16"/>
      <c r="E31" s="17"/>
    </row>
    <row r="32" spans="1:9" ht="16" thickBot="1" x14ac:dyDescent="0.25">
      <c r="A32" s="11" t="s">
        <v>1418</v>
      </c>
      <c r="B32" s="17"/>
      <c r="C32" s="17"/>
      <c r="D32" s="17"/>
      <c r="E32" s="17"/>
    </row>
    <row r="33" spans="1:6" ht="16" thickBot="1" x14ac:dyDescent="0.25">
      <c r="A33" s="9" t="s">
        <v>151</v>
      </c>
      <c r="B33" s="17"/>
      <c r="C33" s="16"/>
      <c r="D33" s="16"/>
      <c r="E33" s="17"/>
    </row>
    <row r="34" spans="1:6" ht="16" thickBot="1" x14ac:dyDescent="0.25">
      <c r="A34" s="24" t="s">
        <v>1419</v>
      </c>
      <c r="B34" s="25"/>
      <c r="C34" s="25"/>
      <c r="D34" s="25"/>
      <c r="E34" s="25"/>
    </row>
    <row r="35" spans="1:6" x14ac:dyDescent="0.2">
      <c r="A35" s="22"/>
    </row>
    <row r="36" spans="1:6" x14ac:dyDescent="0.2">
      <c r="A36" s="22"/>
    </row>
    <row r="37" spans="1:6" ht="16" x14ac:dyDescent="0.2">
      <c r="A37" s="37" t="s">
        <v>153</v>
      </c>
    </row>
    <row r="38" spans="1:6" x14ac:dyDescent="0.2">
      <c r="A38" s="104"/>
      <c r="B38" s="104"/>
      <c r="C38" s="104"/>
    </row>
    <row r="39" spans="1:6" x14ac:dyDescent="0.2">
      <c r="A39" s="88"/>
      <c r="B39" s="88"/>
      <c r="C39" s="88">
        <v>2023</v>
      </c>
      <c r="D39" s="88">
        <v>2024</v>
      </c>
      <c r="E39" s="88">
        <v>2025</v>
      </c>
      <c r="F39" s="88">
        <v>2026</v>
      </c>
    </row>
    <row r="40" spans="1:6" x14ac:dyDescent="0.2">
      <c r="A40" s="88" t="s">
        <v>1420</v>
      </c>
      <c r="B40" s="89"/>
      <c r="C40" s="89"/>
      <c r="D40" s="89"/>
      <c r="E40" s="89"/>
      <c r="F40" s="89"/>
    </row>
    <row r="41" spans="1:6" x14ac:dyDescent="0.2">
      <c r="A41" s="88" t="s">
        <v>1421</v>
      </c>
      <c r="B41" s="89"/>
      <c r="C41" s="89"/>
      <c r="D41" s="89"/>
      <c r="E41" s="89"/>
      <c r="F41" s="89"/>
    </row>
    <row r="42" spans="1:6" x14ac:dyDescent="0.2">
      <c r="A42" s="88" t="s">
        <v>1422</v>
      </c>
      <c r="B42" s="89"/>
      <c r="C42" s="89"/>
      <c r="D42" s="89"/>
      <c r="E42" s="89"/>
      <c r="F42" s="89"/>
    </row>
    <row r="43" spans="1:6" x14ac:dyDescent="0.2">
      <c r="A43" s="88" t="s">
        <v>1423</v>
      </c>
      <c r="B43" s="89"/>
      <c r="C43" s="89"/>
      <c r="D43" s="89"/>
      <c r="E43" s="89"/>
      <c r="F43" s="89"/>
    </row>
    <row r="44" spans="1:6" x14ac:dyDescent="0.2">
      <c r="A44" s="88" t="s">
        <v>1424</v>
      </c>
      <c r="B44" s="89"/>
      <c r="C44" s="89"/>
      <c r="D44" s="89"/>
      <c r="E44" s="89"/>
      <c r="F44" s="89"/>
    </row>
    <row r="45" spans="1:6" x14ac:dyDescent="0.2">
      <c r="A45" s="88" t="s">
        <v>1425</v>
      </c>
      <c r="B45" s="89"/>
      <c r="C45" s="89"/>
      <c r="D45" s="89"/>
      <c r="E45" s="89"/>
      <c r="F45" s="89"/>
    </row>
    <row r="46" spans="1:6" x14ac:dyDescent="0.2">
      <c r="A46" s="88"/>
      <c r="B46" s="89"/>
      <c r="C46" s="89"/>
      <c r="D46" s="89"/>
      <c r="E46" s="89"/>
      <c r="F46" s="89"/>
    </row>
    <row r="47" spans="1:6" x14ac:dyDescent="0.2">
      <c r="A47" s="88" t="s">
        <v>1426</v>
      </c>
      <c r="B47" s="89"/>
      <c r="C47" s="89">
        <v>0</v>
      </c>
      <c r="D47" s="89">
        <v>0</v>
      </c>
      <c r="E47" s="89">
        <v>0</v>
      </c>
      <c r="F47" s="89">
        <v>0</v>
      </c>
    </row>
    <row r="48" spans="1:6" ht="16" x14ac:dyDescent="0.2">
      <c r="A48" s="74" t="s">
        <v>1427</v>
      </c>
      <c r="B48" s="89"/>
      <c r="C48" s="89"/>
      <c r="D48" s="89"/>
      <c r="E48" s="89"/>
      <c r="F48" s="89"/>
    </row>
    <row r="49" spans="1:6" x14ac:dyDescent="0.2">
      <c r="A49" s="53" t="s">
        <v>1428</v>
      </c>
      <c r="B49" s="55"/>
      <c r="C49" s="55"/>
      <c r="D49" s="55"/>
      <c r="E49" s="55"/>
      <c r="F49" s="55"/>
    </row>
  </sheetData>
  <mergeCells count="7">
    <mergeCell ref="A1:E1"/>
    <mergeCell ref="A26:E26"/>
    <mergeCell ref="A3:E3"/>
    <mergeCell ref="A8:E8"/>
    <mergeCell ref="A13:E13"/>
    <mergeCell ref="A18:E18"/>
    <mergeCell ref="A23:E2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5"/>
  <sheetViews>
    <sheetView workbookViewId="0">
      <selection activeCell="P16" sqref="P16"/>
    </sheetView>
  </sheetViews>
  <sheetFormatPr baseColWidth="10" defaultColWidth="8.6640625" defaultRowHeight="15" x14ac:dyDescent="0.2"/>
  <cols>
    <col min="1" max="1" width="51.33203125" customWidth="1"/>
  </cols>
  <sheetData>
    <row r="1" spans="1:5" ht="35.25" customHeight="1" thickBot="1" x14ac:dyDescent="0.3">
      <c r="A1" s="786" t="s">
        <v>1538</v>
      </c>
      <c r="B1" s="786"/>
      <c r="C1" s="786"/>
      <c r="D1" s="786"/>
      <c r="E1" s="786"/>
    </row>
    <row r="2" spans="1:5" ht="16" thickBot="1" x14ac:dyDescent="0.25">
      <c r="A2" s="26"/>
      <c r="B2" s="47">
        <v>2023</v>
      </c>
      <c r="C2" s="47">
        <v>2024</v>
      </c>
      <c r="D2" s="47">
        <v>2025</v>
      </c>
      <c r="E2" s="47">
        <v>2026</v>
      </c>
    </row>
    <row r="3" spans="1:5" ht="16" thickBot="1" x14ac:dyDescent="0.25">
      <c r="A3" s="800"/>
      <c r="B3" s="801"/>
      <c r="C3" s="801"/>
      <c r="D3" s="801"/>
      <c r="E3" s="802"/>
    </row>
    <row r="4" spans="1:5" x14ac:dyDescent="0.2">
      <c r="A4" s="803"/>
      <c r="B4" s="804"/>
      <c r="C4" s="804"/>
      <c r="D4" s="804"/>
      <c r="E4" s="804"/>
    </row>
    <row r="5" spans="1:5" ht="16" thickBot="1" x14ac:dyDescent="0.25">
      <c r="A5" s="805" t="s">
        <v>154</v>
      </c>
      <c r="B5" s="806"/>
      <c r="C5" s="806"/>
      <c r="D5" s="806"/>
      <c r="E5" s="806"/>
    </row>
    <row r="6" spans="1:5" x14ac:dyDescent="0.2">
      <c r="A6" s="807"/>
      <c r="B6" s="808"/>
      <c r="C6" s="808"/>
      <c r="D6" s="808"/>
      <c r="E6" s="809"/>
    </row>
    <row r="7" spans="1:5" ht="16" thickBot="1" x14ac:dyDescent="0.25">
      <c r="A7" s="791" t="s">
        <v>155</v>
      </c>
      <c r="B7" s="792"/>
      <c r="C7" s="792"/>
      <c r="D7" s="792"/>
      <c r="E7" s="793"/>
    </row>
    <row r="8" spans="1:5" ht="16" thickBot="1" x14ac:dyDescent="0.25">
      <c r="A8" s="27" t="s">
        <v>156</v>
      </c>
      <c r="B8" s="18"/>
      <c r="C8" s="18"/>
      <c r="D8" s="18"/>
      <c r="E8" s="18"/>
    </row>
    <row r="9" spans="1:5" ht="18" customHeight="1" thickBot="1" x14ac:dyDescent="0.25">
      <c r="A9" s="27" t="s">
        <v>1539</v>
      </c>
      <c r="B9" s="18"/>
      <c r="C9" s="18"/>
      <c r="D9" s="18"/>
      <c r="E9" s="18"/>
    </row>
    <row r="10" spans="1:5" ht="16" thickBot="1" x14ac:dyDescent="0.25">
      <c r="A10" s="11" t="s">
        <v>1540</v>
      </c>
      <c r="B10" s="18"/>
      <c r="C10" s="18"/>
      <c r="D10" s="18"/>
      <c r="E10" s="18"/>
    </row>
    <row r="11" spans="1:5" ht="16" thickBot="1" x14ac:dyDescent="0.25">
      <c r="A11" s="11" t="s">
        <v>393</v>
      </c>
      <c r="B11" s="18"/>
      <c r="C11" s="18"/>
      <c r="D11" s="18"/>
      <c r="E11" s="18"/>
    </row>
    <row r="12" spans="1:5" ht="16" thickBot="1" x14ac:dyDescent="0.25">
      <c r="A12" s="28" t="s">
        <v>157</v>
      </c>
      <c r="B12" s="29"/>
      <c r="C12" s="29"/>
      <c r="D12" s="29"/>
      <c r="E12" s="29"/>
    </row>
    <row r="13" spans="1:5" ht="16" thickTop="1" x14ac:dyDescent="0.2">
      <c r="A13" s="30" t="s">
        <v>104</v>
      </c>
      <c r="B13" s="31"/>
      <c r="C13" s="31"/>
      <c r="D13" s="31"/>
      <c r="E13" s="31"/>
    </row>
    <row r="14" spans="1:5" ht="16" thickBot="1" x14ac:dyDescent="0.25">
      <c r="A14" s="791" t="s">
        <v>158</v>
      </c>
      <c r="B14" s="792"/>
      <c r="C14" s="792"/>
      <c r="D14" s="792"/>
      <c r="E14" s="793"/>
    </row>
    <row r="15" spans="1:5" ht="16" thickBot="1" x14ac:dyDescent="0.25">
      <c r="A15" s="27" t="s">
        <v>159</v>
      </c>
      <c r="B15" s="18"/>
      <c r="C15" s="18"/>
      <c r="D15" s="18"/>
      <c r="E15" s="18"/>
    </row>
    <row r="16" spans="1:5" ht="16" thickBot="1" x14ac:dyDescent="0.25">
      <c r="A16" s="27" t="s">
        <v>1541</v>
      </c>
      <c r="B16" s="18"/>
      <c r="C16" s="18"/>
      <c r="D16" s="18"/>
      <c r="E16" s="18"/>
    </row>
    <row r="17" spans="1:5" ht="16" thickBot="1" x14ac:dyDescent="0.25">
      <c r="A17" s="27" t="s">
        <v>160</v>
      </c>
      <c r="B17" s="18"/>
      <c r="C17" s="18"/>
      <c r="D17" s="18"/>
      <c r="E17" s="18"/>
    </row>
    <row r="18" spans="1:5" ht="16" thickBot="1" x14ac:dyDescent="0.25">
      <c r="A18" s="27" t="s">
        <v>161</v>
      </c>
      <c r="B18" s="18"/>
      <c r="C18" s="18"/>
      <c r="D18" s="18"/>
      <c r="E18" s="18"/>
    </row>
    <row r="19" spans="1:5" ht="16" thickBot="1" x14ac:dyDescent="0.25">
      <c r="A19" s="11" t="s">
        <v>162</v>
      </c>
      <c r="B19" s="18"/>
      <c r="C19" s="18"/>
      <c r="D19" s="18"/>
      <c r="E19" s="18"/>
    </row>
    <row r="20" spans="1:5" ht="16" thickBot="1" x14ac:dyDescent="0.25">
      <c r="A20" s="11" t="s">
        <v>105</v>
      </c>
      <c r="B20" s="18"/>
      <c r="C20" s="18"/>
      <c r="D20" s="18"/>
      <c r="E20" s="18"/>
    </row>
    <row r="21" spans="1:5" ht="16" thickBot="1" x14ac:dyDescent="0.25">
      <c r="A21" s="11" t="s">
        <v>150</v>
      </c>
      <c r="B21" s="16"/>
      <c r="C21" s="32"/>
      <c r="D21" s="32"/>
      <c r="E21" s="32"/>
    </row>
    <row r="22" spans="1:5" ht="16" thickBot="1" x14ac:dyDescent="0.25">
      <c r="A22" s="11" t="s">
        <v>163</v>
      </c>
      <c r="B22" s="32"/>
      <c r="C22" s="16"/>
      <c r="D22" s="16"/>
      <c r="E22" s="16"/>
    </row>
    <row r="23" spans="1:5" ht="16" thickBot="1" x14ac:dyDescent="0.25">
      <c r="A23" s="33"/>
      <c r="B23" s="32"/>
      <c r="C23" s="32"/>
      <c r="D23" s="32"/>
      <c r="E23" s="32"/>
    </row>
    <row r="24" spans="1:5" x14ac:dyDescent="0.2">
      <c r="A24" s="803"/>
      <c r="B24" s="804"/>
      <c r="C24" s="804"/>
      <c r="D24" s="804"/>
      <c r="E24" s="804"/>
    </row>
    <row r="25" spans="1:5" ht="16" thickBot="1" x14ac:dyDescent="0.25">
      <c r="A25" s="805" t="s">
        <v>625</v>
      </c>
      <c r="B25" s="806"/>
      <c r="C25" s="806"/>
      <c r="D25" s="806"/>
      <c r="E25" s="806"/>
    </row>
    <row r="26" spans="1:5" ht="16" thickBot="1" x14ac:dyDescent="0.25">
      <c r="A26" s="810" t="s">
        <v>626</v>
      </c>
      <c r="B26" s="811"/>
      <c r="C26" s="811"/>
      <c r="D26" s="811"/>
      <c r="E26" s="812"/>
    </row>
    <row r="27" spans="1:5" ht="29" thickBot="1" x14ac:dyDescent="0.25">
      <c r="A27" s="27" t="s">
        <v>164</v>
      </c>
      <c r="B27" s="19"/>
      <c r="C27" s="19"/>
      <c r="D27" s="19"/>
      <c r="E27" s="19"/>
    </row>
    <row r="28" spans="1:5" ht="16" thickBot="1" x14ac:dyDescent="0.25">
      <c r="A28" s="27" t="s">
        <v>165</v>
      </c>
      <c r="B28" s="19"/>
      <c r="C28" s="19"/>
      <c r="D28" s="19"/>
      <c r="E28" s="19"/>
    </row>
    <row r="29" spans="1:5" x14ac:dyDescent="0.2">
      <c r="A29" s="794" t="s">
        <v>166</v>
      </c>
      <c r="B29" s="795"/>
      <c r="C29" s="795"/>
      <c r="D29" s="795"/>
      <c r="E29" s="796"/>
    </row>
    <row r="30" spans="1:5" ht="31.5" customHeight="1" thickBot="1" x14ac:dyDescent="0.25">
      <c r="A30" s="797" t="s">
        <v>167</v>
      </c>
      <c r="B30" s="798"/>
      <c r="C30" s="798"/>
      <c r="D30" s="798"/>
      <c r="E30" s="799"/>
    </row>
    <row r="31" spans="1:5" ht="16" thickBot="1" x14ac:dyDescent="0.25">
      <c r="A31" s="34" t="s">
        <v>168</v>
      </c>
      <c r="B31" s="18"/>
      <c r="C31" s="18"/>
      <c r="D31" s="18"/>
      <c r="E31" s="18"/>
    </row>
    <row r="32" spans="1:5" ht="16" thickBot="1" x14ac:dyDescent="0.25">
      <c r="A32" s="34" t="s">
        <v>169</v>
      </c>
      <c r="B32" s="18"/>
      <c r="C32" s="18"/>
      <c r="D32" s="18"/>
      <c r="E32" s="18"/>
    </row>
    <row r="33" spans="1:6" ht="16" thickBot="1" x14ac:dyDescent="0.25">
      <c r="A33" s="810" t="s">
        <v>170</v>
      </c>
      <c r="B33" s="811"/>
      <c r="C33" s="811"/>
      <c r="D33" s="811"/>
      <c r="E33" s="812"/>
    </row>
    <row r="34" spans="1:6" ht="16" thickBot="1" x14ac:dyDescent="0.25">
      <c r="A34" s="27" t="s">
        <v>171</v>
      </c>
      <c r="B34" s="19"/>
      <c r="C34" s="19"/>
      <c r="D34" s="19"/>
      <c r="E34" s="19"/>
    </row>
    <row r="35" spans="1:6" ht="16" thickBot="1" x14ac:dyDescent="0.25">
      <c r="A35" s="27" t="s">
        <v>172</v>
      </c>
      <c r="B35" s="19"/>
      <c r="C35" s="19"/>
      <c r="D35" s="19"/>
      <c r="E35" s="19"/>
    </row>
    <row r="36" spans="1:6" ht="16" thickBot="1" x14ac:dyDescent="0.25">
      <c r="A36" s="518" t="s">
        <v>533</v>
      </c>
      <c r="B36" s="19"/>
      <c r="C36" s="19"/>
      <c r="D36" s="19"/>
      <c r="E36" s="19"/>
      <c r="F36" s="273"/>
    </row>
    <row r="37" spans="1:6" ht="16" thickBot="1" x14ac:dyDescent="0.25">
      <c r="A37" s="27" t="s">
        <v>173</v>
      </c>
      <c r="B37" s="19"/>
      <c r="C37" s="19"/>
      <c r="D37" s="19"/>
      <c r="E37" s="19"/>
      <c r="F37" s="273"/>
    </row>
    <row r="38" spans="1:6" ht="16" thickBot="1" x14ac:dyDescent="0.25">
      <c r="A38" s="27" t="s">
        <v>174</v>
      </c>
      <c r="B38" s="19"/>
      <c r="C38" s="19"/>
      <c r="D38" s="19"/>
      <c r="E38" s="19"/>
    </row>
    <row r="39" spans="1:6" ht="16" thickBot="1" x14ac:dyDescent="0.25">
      <c r="A39" s="35" t="s">
        <v>149</v>
      </c>
      <c r="B39" s="19"/>
      <c r="C39" s="19"/>
      <c r="D39" s="19"/>
      <c r="E39" s="19"/>
    </row>
    <row r="40" spans="1:6" ht="16" thickBot="1" x14ac:dyDescent="0.25">
      <c r="A40" s="35" t="s">
        <v>712</v>
      </c>
      <c r="B40" s="46"/>
      <c r="C40" s="19"/>
      <c r="D40" s="19"/>
      <c r="E40" s="19"/>
    </row>
    <row r="41" spans="1:6" ht="16" thickBot="1" x14ac:dyDescent="0.25">
      <c r="A41" s="35" t="s">
        <v>152</v>
      </c>
      <c r="B41" s="19"/>
      <c r="C41" s="19"/>
      <c r="D41" s="19"/>
      <c r="E41" s="19"/>
    </row>
    <row r="42" spans="1:6" x14ac:dyDescent="0.2">
      <c r="A42" s="36"/>
    </row>
    <row r="43" spans="1:6" ht="70.5" customHeight="1" x14ac:dyDescent="0.2">
      <c r="A43" s="594" t="s">
        <v>394</v>
      </c>
    </row>
    <row r="45" spans="1:6" x14ac:dyDescent="0.2">
      <c r="A45" s="88"/>
      <c r="B45" s="88"/>
      <c r="C45" s="88">
        <v>2023</v>
      </c>
      <c r="D45" s="88">
        <v>2024</v>
      </c>
      <c r="E45" s="88">
        <v>2025</v>
      </c>
      <c r="F45" s="88">
        <v>2026</v>
      </c>
    </row>
    <row r="46" spans="1:6" x14ac:dyDescent="0.2">
      <c r="A46" s="88" t="s">
        <v>19</v>
      </c>
      <c r="B46" s="89"/>
      <c r="C46" s="89"/>
      <c r="D46" s="89"/>
      <c r="E46" s="89"/>
      <c r="F46" s="89"/>
    </row>
    <row r="47" spans="1:6" x14ac:dyDescent="0.2">
      <c r="A47" s="88" t="s">
        <v>713</v>
      </c>
      <c r="B47" s="89"/>
      <c r="C47" s="89"/>
      <c r="D47" s="89"/>
      <c r="E47" s="89"/>
      <c r="F47" s="89"/>
    </row>
    <row r="48" spans="1:6" x14ac:dyDescent="0.2">
      <c r="A48" s="88" t="s">
        <v>20</v>
      </c>
      <c r="B48" s="89"/>
      <c r="C48" s="89"/>
      <c r="D48" s="89"/>
      <c r="E48" s="89"/>
      <c r="F48" s="89"/>
    </row>
    <row r="49" spans="1:6" x14ac:dyDescent="0.2">
      <c r="A49" s="88" t="s">
        <v>714</v>
      </c>
      <c r="B49" s="89"/>
      <c r="C49" s="89"/>
      <c r="D49" s="89"/>
      <c r="E49" s="89"/>
      <c r="F49" s="89"/>
    </row>
    <row r="50" spans="1:6" x14ac:dyDescent="0.2">
      <c r="A50" s="88" t="s">
        <v>715</v>
      </c>
      <c r="B50" s="89"/>
      <c r="C50" s="89"/>
      <c r="D50" s="89"/>
      <c r="E50" s="89"/>
      <c r="F50" s="89"/>
    </row>
    <row r="51" spans="1:6" x14ac:dyDescent="0.2">
      <c r="A51" s="88" t="s">
        <v>716</v>
      </c>
      <c r="B51" s="89"/>
      <c r="C51" s="89"/>
      <c r="D51" s="89"/>
      <c r="E51" s="89"/>
      <c r="F51" s="89"/>
    </row>
    <row r="52" spans="1:6" x14ac:dyDescent="0.2">
      <c r="A52" s="88"/>
      <c r="B52" s="89"/>
      <c r="C52" s="89"/>
      <c r="D52" s="89"/>
      <c r="E52" s="89"/>
      <c r="F52" s="89"/>
    </row>
    <row r="53" spans="1:6" x14ac:dyDescent="0.2">
      <c r="A53" s="88" t="s">
        <v>717</v>
      </c>
      <c r="B53" s="89"/>
      <c r="C53" s="89">
        <v>0</v>
      </c>
      <c r="D53" s="89">
        <v>0</v>
      </c>
      <c r="E53" s="89">
        <v>0</v>
      </c>
      <c r="F53" s="89">
        <v>0</v>
      </c>
    </row>
    <row r="54" spans="1:6" ht="31" x14ac:dyDescent="0.2">
      <c r="A54" s="74" t="s">
        <v>18</v>
      </c>
      <c r="B54" s="89"/>
      <c r="C54" s="89"/>
      <c r="D54" s="89"/>
      <c r="E54" s="89"/>
      <c r="F54" s="89"/>
    </row>
    <row r="55" spans="1:6" x14ac:dyDescent="0.2">
      <c r="A55" s="53" t="s">
        <v>21</v>
      </c>
      <c r="B55" s="55"/>
      <c r="C55" s="55"/>
      <c r="D55" s="55"/>
      <c r="E55" s="55"/>
      <c r="F55" s="55"/>
    </row>
  </sheetData>
  <mergeCells count="13">
    <mergeCell ref="A33:E33"/>
    <mergeCell ref="A14:E14"/>
    <mergeCell ref="A24:E24"/>
    <mergeCell ref="A25:E25"/>
    <mergeCell ref="A26:E26"/>
    <mergeCell ref="A7:E7"/>
    <mergeCell ref="A1:E1"/>
    <mergeCell ref="A29:E29"/>
    <mergeCell ref="A30:E30"/>
    <mergeCell ref="A3:E3"/>
    <mergeCell ref="A4:E4"/>
    <mergeCell ref="A5:E5"/>
    <mergeCell ref="A6:E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2"/>
  <sheetViews>
    <sheetView topLeftCell="A18" workbookViewId="0">
      <selection activeCell="A22" sqref="A22"/>
    </sheetView>
  </sheetViews>
  <sheetFormatPr baseColWidth="10" defaultColWidth="8.6640625" defaultRowHeight="15" x14ac:dyDescent="0.2"/>
  <cols>
    <col min="1" max="1" width="25.5" customWidth="1"/>
    <col min="5" max="5" width="11.5" customWidth="1"/>
    <col min="11" max="11" width="54.33203125" customWidth="1"/>
  </cols>
  <sheetData>
    <row r="1" spans="1:12" ht="20" thickBot="1" x14ac:dyDescent="0.3">
      <c r="A1" s="813" t="s">
        <v>84</v>
      </c>
      <c r="B1" s="813"/>
      <c r="C1" s="813"/>
      <c r="D1" s="813"/>
      <c r="E1" s="813"/>
      <c r="F1" s="813"/>
      <c r="G1" s="813"/>
      <c r="H1" s="813"/>
      <c r="I1" s="813"/>
      <c r="J1" s="813"/>
    </row>
    <row r="2" spans="1:12" ht="87.75" customHeight="1" thickBot="1" x14ac:dyDescent="0.25">
      <c r="A2" s="26" t="s">
        <v>85</v>
      </c>
      <c r="B2" s="106" t="s">
        <v>86</v>
      </c>
      <c r="C2" s="107" t="s">
        <v>87</v>
      </c>
      <c r="D2" s="107" t="s">
        <v>326</v>
      </c>
      <c r="E2" s="107" t="s">
        <v>327</v>
      </c>
      <c r="F2" s="107" t="s">
        <v>328</v>
      </c>
      <c r="G2" s="107" t="s">
        <v>329</v>
      </c>
      <c r="H2" s="107" t="s">
        <v>330</v>
      </c>
      <c r="I2" s="107" t="s">
        <v>331</v>
      </c>
      <c r="J2" s="106" t="s">
        <v>88</v>
      </c>
      <c r="K2" s="26" t="s">
        <v>89</v>
      </c>
    </row>
    <row r="3" spans="1:12" ht="16" thickBot="1" x14ac:dyDescent="0.25">
      <c r="A3" s="9" t="s">
        <v>90</v>
      </c>
      <c r="B3" s="10"/>
      <c r="C3" s="10"/>
      <c r="D3" s="10"/>
      <c r="E3" s="10"/>
      <c r="F3" s="10"/>
      <c r="G3" s="10"/>
      <c r="H3" s="10"/>
      <c r="I3" s="10"/>
      <c r="J3" s="10"/>
      <c r="K3" s="10"/>
    </row>
    <row r="4" spans="1:12" ht="16" thickBot="1" x14ac:dyDescent="0.25">
      <c r="A4" s="9" t="s">
        <v>91</v>
      </c>
      <c r="B4" s="10"/>
      <c r="C4" s="10"/>
      <c r="D4" s="10"/>
      <c r="E4" s="10"/>
      <c r="F4" s="10"/>
      <c r="G4" s="10"/>
      <c r="H4" s="10"/>
      <c r="I4" s="10"/>
      <c r="J4" s="10"/>
      <c r="K4" s="10"/>
    </row>
    <row r="5" spans="1:12" ht="29" thickBot="1" x14ac:dyDescent="0.25">
      <c r="A5" s="9" t="s">
        <v>690</v>
      </c>
      <c r="B5" s="10"/>
      <c r="C5" s="10"/>
      <c r="D5" s="10"/>
      <c r="E5" s="10"/>
      <c r="F5" s="10"/>
      <c r="G5" s="10"/>
      <c r="H5" s="10"/>
      <c r="I5" s="10"/>
      <c r="J5" s="10"/>
      <c r="K5" s="537"/>
    </row>
    <row r="6" spans="1:12" ht="16" thickBot="1" x14ac:dyDescent="0.25">
      <c r="A6" s="9" t="s">
        <v>691</v>
      </c>
      <c r="B6" s="10"/>
      <c r="C6" s="10"/>
      <c r="D6" s="10"/>
      <c r="E6" s="10"/>
      <c r="F6" s="10"/>
      <c r="G6" s="10"/>
      <c r="H6" s="10"/>
      <c r="I6" s="10"/>
      <c r="J6" s="10"/>
      <c r="K6" s="537"/>
    </row>
    <row r="7" spans="1:12" ht="16" thickBot="1" x14ac:dyDescent="0.25">
      <c r="A7" s="9" t="s">
        <v>692</v>
      </c>
      <c r="B7" s="10"/>
      <c r="C7" s="10"/>
      <c r="D7" s="10"/>
      <c r="E7" s="10"/>
      <c r="F7" s="10"/>
      <c r="G7" s="10"/>
      <c r="H7" s="10"/>
      <c r="I7" s="10"/>
      <c r="J7" s="10"/>
      <c r="K7" s="537"/>
    </row>
    <row r="8" spans="1:12" ht="29" thickBot="1" x14ac:dyDescent="0.25">
      <c r="A8" s="9" t="s">
        <v>92</v>
      </c>
      <c r="B8" s="10"/>
      <c r="C8" s="10"/>
      <c r="D8" s="10"/>
      <c r="E8" s="10"/>
      <c r="F8" s="10"/>
      <c r="G8" s="10"/>
      <c r="H8" s="10"/>
      <c r="I8" s="10"/>
      <c r="J8" s="10"/>
      <c r="K8" s="10"/>
    </row>
    <row r="9" spans="1:12" ht="29" thickBot="1" x14ac:dyDescent="0.25">
      <c r="A9" s="9" t="s">
        <v>93</v>
      </c>
      <c r="B9" s="10"/>
      <c r="C9" s="10"/>
      <c r="D9" s="10"/>
      <c r="E9" s="10"/>
      <c r="F9" s="10"/>
      <c r="G9" s="10"/>
      <c r="H9" s="10"/>
      <c r="I9" s="10"/>
      <c r="J9" s="10"/>
      <c r="K9" s="10"/>
      <c r="L9" s="283"/>
    </row>
    <row r="10" spans="1:12" ht="29" thickBot="1" x14ac:dyDescent="0.25">
      <c r="A10" s="9" t="s">
        <v>534</v>
      </c>
      <c r="B10" s="10"/>
      <c r="C10" s="10"/>
      <c r="D10" s="10"/>
      <c r="E10" s="10"/>
      <c r="F10" s="10"/>
      <c r="G10" s="10"/>
      <c r="H10" s="10"/>
      <c r="I10" s="10"/>
      <c r="J10" s="10"/>
      <c r="K10" s="10"/>
      <c r="L10" s="283"/>
    </row>
    <row r="11" spans="1:12" ht="29" thickBot="1" x14ac:dyDescent="0.25">
      <c r="A11" s="9" t="s">
        <v>94</v>
      </c>
      <c r="B11" s="10"/>
      <c r="C11" s="10"/>
      <c r="D11" s="10"/>
      <c r="E11" s="10"/>
      <c r="F11" s="10"/>
      <c r="G11" s="10"/>
      <c r="H11" s="10"/>
      <c r="I11" s="10"/>
      <c r="J11" s="10"/>
      <c r="K11" s="10"/>
      <c r="L11" s="283"/>
    </row>
    <row r="12" spans="1:12" ht="43" thickBot="1" x14ac:dyDescent="0.25">
      <c r="A12" s="9" t="s">
        <v>693</v>
      </c>
      <c r="B12" s="10"/>
      <c r="C12" s="10"/>
      <c r="D12" s="10"/>
      <c r="E12" s="10"/>
      <c r="F12" s="10"/>
      <c r="G12" s="10"/>
      <c r="H12" s="10"/>
      <c r="I12" s="10"/>
      <c r="J12" s="10"/>
      <c r="K12" s="537"/>
      <c r="L12" s="283"/>
    </row>
    <row r="13" spans="1:12" ht="29" thickBot="1" x14ac:dyDescent="0.25">
      <c r="A13" s="9" t="s">
        <v>95</v>
      </c>
      <c r="B13" s="10"/>
      <c r="C13" s="10"/>
      <c r="D13" s="10"/>
      <c r="E13" s="10"/>
      <c r="F13" s="10"/>
      <c r="G13" s="10"/>
      <c r="H13" s="10"/>
      <c r="I13" s="10"/>
      <c r="J13" s="10"/>
      <c r="K13" s="10"/>
      <c r="L13" s="283"/>
    </row>
    <row r="14" spans="1:12" ht="29" thickBot="1" x14ac:dyDescent="0.25">
      <c r="A14" s="9" t="s">
        <v>536</v>
      </c>
      <c r="B14" s="10"/>
      <c r="C14" s="10"/>
      <c r="D14" s="10"/>
      <c r="E14" s="10"/>
      <c r="F14" s="10"/>
      <c r="G14" s="10"/>
      <c r="H14" s="10"/>
      <c r="I14" s="10"/>
      <c r="J14" s="10"/>
      <c r="K14" s="10"/>
      <c r="L14" s="283"/>
    </row>
    <row r="15" spans="1:12" ht="43" thickBot="1" x14ac:dyDescent="0.25">
      <c r="A15" s="9" t="s">
        <v>537</v>
      </c>
      <c r="B15" s="10"/>
      <c r="C15" s="10"/>
      <c r="D15" s="10"/>
      <c r="E15" s="10"/>
      <c r="F15" s="10"/>
      <c r="G15" s="10"/>
      <c r="H15" s="10"/>
      <c r="I15" s="10"/>
      <c r="J15" s="10"/>
      <c r="K15" s="10"/>
      <c r="L15" s="283"/>
    </row>
    <row r="16" spans="1:12" ht="29" thickBot="1" x14ac:dyDescent="0.25">
      <c r="A16" s="9" t="s">
        <v>96</v>
      </c>
      <c r="B16" s="10"/>
      <c r="C16" s="10"/>
      <c r="D16" s="10"/>
      <c r="E16" s="10"/>
      <c r="F16" s="10"/>
      <c r="G16" s="10"/>
      <c r="H16" s="10"/>
      <c r="I16" s="10"/>
      <c r="J16" s="10"/>
      <c r="K16" s="10"/>
      <c r="L16" s="283"/>
    </row>
    <row r="17" spans="1:12" ht="16" thickBot="1" x14ac:dyDescent="0.25">
      <c r="A17" s="9" t="s">
        <v>97</v>
      </c>
      <c r="B17" s="10"/>
      <c r="C17" s="10"/>
      <c r="D17" s="10"/>
      <c r="E17" s="10"/>
      <c r="F17" s="10"/>
      <c r="G17" s="10"/>
      <c r="H17" s="10"/>
      <c r="I17" s="10"/>
      <c r="J17" s="10"/>
      <c r="K17" s="10"/>
      <c r="L17" s="283"/>
    </row>
    <row r="18" spans="1:12" ht="29" thickBot="1" x14ac:dyDescent="0.25">
      <c r="A18" s="9" t="s">
        <v>98</v>
      </c>
      <c r="B18" s="10"/>
      <c r="C18" s="10"/>
      <c r="D18" s="10"/>
      <c r="E18" s="10"/>
      <c r="F18" s="10"/>
      <c r="G18" s="10"/>
      <c r="H18" s="10"/>
      <c r="I18" s="10"/>
      <c r="J18" s="10"/>
      <c r="K18" s="10"/>
      <c r="L18" s="283"/>
    </row>
    <row r="19" spans="1:12" ht="16" thickBot="1" x14ac:dyDescent="0.25">
      <c r="A19" s="9" t="s">
        <v>99</v>
      </c>
      <c r="B19" s="10"/>
      <c r="C19" s="10"/>
      <c r="D19" s="10"/>
      <c r="E19" s="10"/>
      <c r="F19" s="10"/>
      <c r="G19" s="10"/>
      <c r="H19" s="10"/>
      <c r="I19" s="10"/>
      <c r="J19" s="10"/>
      <c r="K19" s="10"/>
      <c r="L19" s="283"/>
    </row>
    <row r="20" spans="1:12" ht="54" customHeight="1" thickBot="1" x14ac:dyDescent="0.25">
      <c r="A20" s="9" t="s">
        <v>535</v>
      </c>
      <c r="B20" s="10"/>
      <c r="C20" s="10"/>
      <c r="D20" s="10"/>
      <c r="E20" s="10"/>
      <c r="F20" s="10"/>
      <c r="G20" s="10"/>
      <c r="H20" s="10"/>
      <c r="I20" s="10"/>
      <c r="J20" s="10"/>
      <c r="K20" s="10"/>
      <c r="L20" s="283"/>
    </row>
    <row r="21" spans="1:12" ht="39.75" customHeight="1" thickBot="1" x14ac:dyDescent="0.25">
      <c r="A21" s="9" t="s">
        <v>100</v>
      </c>
      <c r="B21" s="10"/>
      <c r="C21" s="10"/>
      <c r="D21" s="10"/>
      <c r="E21" s="10"/>
      <c r="F21" s="10"/>
      <c r="G21" s="10"/>
      <c r="H21" s="10"/>
      <c r="I21" s="10"/>
      <c r="J21" s="10"/>
      <c r="K21" s="10"/>
      <c r="L21" s="283"/>
    </row>
    <row r="22" spans="1:12" ht="40.5" customHeight="1" thickBot="1" x14ac:dyDescent="0.25">
      <c r="A22" s="9" t="s">
        <v>101</v>
      </c>
      <c r="B22" s="10"/>
      <c r="C22" s="10"/>
      <c r="D22" s="10"/>
      <c r="E22" s="10"/>
      <c r="F22" s="10"/>
      <c r="G22" s="10"/>
      <c r="H22" s="10"/>
      <c r="I22" s="10"/>
      <c r="J22" s="10"/>
      <c r="K22" s="10"/>
    </row>
    <row r="23" spans="1:12" ht="18.75" customHeight="1" thickBot="1" x14ac:dyDescent="0.25">
      <c r="A23" s="9" t="s">
        <v>102</v>
      </c>
      <c r="B23" s="10"/>
      <c r="C23" s="10"/>
      <c r="D23" s="10"/>
      <c r="E23" s="10"/>
      <c r="F23" s="10"/>
      <c r="G23" s="10"/>
      <c r="H23" s="10"/>
      <c r="I23" s="10"/>
      <c r="J23" s="10"/>
      <c r="K23" s="10"/>
    </row>
    <row r="24" spans="1:12" ht="44.25" customHeight="1" thickBot="1" x14ac:dyDescent="0.25">
      <c r="A24" s="9" t="s">
        <v>103</v>
      </c>
      <c r="B24" s="10"/>
      <c r="C24" s="10"/>
      <c r="D24" s="10"/>
      <c r="E24" s="10"/>
      <c r="F24" s="10"/>
      <c r="G24" s="10"/>
      <c r="H24" s="10"/>
      <c r="I24" s="10"/>
      <c r="J24" s="10"/>
      <c r="K24" s="10"/>
    </row>
    <row r="25" spans="1:12" ht="16" thickBot="1" x14ac:dyDescent="0.25">
      <c r="A25" s="9" t="s">
        <v>718</v>
      </c>
      <c r="B25" s="10"/>
      <c r="C25" s="10"/>
      <c r="D25" s="10"/>
      <c r="E25" s="10"/>
      <c r="F25" s="10"/>
      <c r="G25" s="10"/>
      <c r="H25" s="10"/>
      <c r="I25" s="10"/>
      <c r="J25" s="10"/>
      <c r="K25" s="10"/>
    </row>
    <row r="26" spans="1:12" ht="16" thickBot="1" x14ac:dyDescent="0.25">
      <c r="A26" s="9" t="s">
        <v>719</v>
      </c>
      <c r="B26" s="10"/>
      <c r="C26" s="10"/>
      <c r="D26" s="10"/>
      <c r="E26" s="10"/>
      <c r="F26" s="10"/>
      <c r="G26" s="10"/>
      <c r="H26" s="10"/>
      <c r="I26" s="10"/>
      <c r="J26" s="10"/>
      <c r="K26" s="10"/>
    </row>
    <row r="27" spans="1:12" ht="16" thickBot="1" x14ac:dyDescent="0.25">
      <c r="A27" s="9" t="s">
        <v>106</v>
      </c>
      <c r="B27" s="10"/>
      <c r="C27" s="10"/>
      <c r="D27" s="10"/>
      <c r="E27" s="10"/>
      <c r="F27" s="10"/>
      <c r="G27" s="10"/>
      <c r="H27" s="10"/>
      <c r="I27" s="10"/>
      <c r="J27" s="10"/>
      <c r="K27" s="10"/>
    </row>
    <row r="28" spans="1:12" ht="16" thickBot="1" x14ac:dyDescent="0.25">
      <c r="A28" s="11" t="s">
        <v>107</v>
      </c>
      <c r="B28" s="10"/>
      <c r="C28" s="10"/>
      <c r="D28" s="10"/>
      <c r="E28" s="10"/>
      <c r="F28" s="10"/>
      <c r="G28" s="10"/>
      <c r="H28" s="10"/>
      <c r="I28" s="10"/>
      <c r="J28" s="10"/>
      <c r="K28" s="10"/>
    </row>
    <row r="29" spans="1:12" x14ac:dyDescent="0.2">
      <c r="A29" s="12" t="s">
        <v>108</v>
      </c>
    </row>
    <row r="32" spans="1:12" x14ac:dyDescent="0.2">
      <c r="A32" s="102"/>
      <c r="B32" s="102"/>
      <c r="C32" s="374">
        <v>2023</v>
      </c>
      <c r="D32" s="374">
        <v>2024</v>
      </c>
      <c r="E32" s="374">
        <v>2026</v>
      </c>
      <c r="F32" s="374">
        <v>2026</v>
      </c>
    </row>
    <row r="33" spans="1:6" x14ac:dyDescent="0.2">
      <c r="A33" s="102" t="s">
        <v>720</v>
      </c>
      <c r="B33" s="375"/>
      <c r="C33" s="375"/>
      <c r="D33" s="375"/>
      <c r="E33" s="375"/>
      <c r="F33" s="375"/>
    </row>
    <row r="34" spans="1:6" x14ac:dyDescent="0.2">
      <c r="A34" s="102" t="s">
        <v>721</v>
      </c>
      <c r="B34" s="375"/>
      <c r="C34" s="375"/>
      <c r="D34" s="375"/>
      <c r="E34" s="375"/>
      <c r="F34" s="375"/>
    </row>
    <row r="35" spans="1:6" x14ac:dyDescent="0.2">
      <c r="A35" s="102" t="s">
        <v>722</v>
      </c>
      <c r="B35" s="375"/>
      <c r="C35" s="375"/>
      <c r="D35" s="375"/>
      <c r="E35" s="375"/>
      <c r="F35" s="375"/>
    </row>
    <row r="36" spans="1:6" x14ac:dyDescent="0.2">
      <c r="A36" s="102" t="s">
        <v>723</v>
      </c>
      <c r="B36" s="375"/>
      <c r="C36" s="375"/>
      <c r="D36" s="375"/>
      <c r="E36" s="375"/>
      <c r="F36" s="375"/>
    </row>
    <row r="37" spans="1:6" x14ac:dyDescent="0.2">
      <c r="A37" s="102" t="s">
        <v>724</v>
      </c>
      <c r="B37" s="375"/>
      <c r="C37" s="375"/>
      <c r="D37" s="375"/>
      <c r="E37" s="375"/>
      <c r="F37" s="375"/>
    </row>
    <row r="38" spans="1:6" x14ac:dyDescent="0.2">
      <c r="A38" s="102" t="s">
        <v>725</v>
      </c>
      <c r="B38" s="375"/>
      <c r="C38" s="375"/>
      <c r="D38" s="375"/>
      <c r="E38" s="375"/>
      <c r="F38" s="375"/>
    </row>
    <row r="39" spans="1:6" x14ac:dyDescent="0.2">
      <c r="A39" s="102"/>
      <c r="B39" s="375"/>
      <c r="C39" s="375"/>
      <c r="D39" s="375"/>
      <c r="E39" s="375"/>
      <c r="F39" s="375"/>
    </row>
    <row r="40" spans="1:6" x14ac:dyDescent="0.2">
      <c r="A40" s="102" t="s">
        <v>726</v>
      </c>
      <c r="B40" s="375"/>
      <c r="C40" s="375">
        <v>0</v>
      </c>
      <c r="D40" s="375">
        <v>0</v>
      </c>
      <c r="E40" s="375">
        <v>0</v>
      </c>
      <c r="F40" s="375">
        <v>0</v>
      </c>
    </row>
    <row r="41" spans="1:6" ht="46" x14ac:dyDescent="0.2">
      <c r="A41" s="376" t="s">
        <v>727</v>
      </c>
      <c r="B41" s="375"/>
      <c r="C41" s="375"/>
      <c r="D41" s="375"/>
      <c r="E41" s="375"/>
      <c r="F41" s="375"/>
    </row>
    <row r="42" spans="1:6" x14ac:dyDescent="0.2">
      <c r="A42" s="53" t="s">
        <v>728</v>
      </c>
      <c r="B42" s="377"/>
      <c r="C42" s="377"/>
      <c r="D42" s="377"/>
      <c r="E42" s="377"/>
      <c r="F42" s="377"/>
    </row>
  </sheetData>
  <mergeCells count="1">
    <mergeCell ref="A1:J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BD147-AD87-460B-9740-BFC5344CB46A}">
  <dimension ref="A1:F285"/>
  <sheetViews>
    <sheetView workbookViewId="0">
      <selection activeCell="A3" sqref="A3:D3"/>
    </sheetView>
  </sheetViews>
  <sheetFormatPr baseColWidth="10" defaultColWidth="10.33203125" defaultRowHeight="14" x14ac:dyDescent="0.15"/>
  <cols>
    <col min="1" max="1" width="31.83203125" style="491" customWidth="1"/>
    <col min="2" max="2" width="19" style="491" customWidth="1"/>
    <col min="3" max="3" width="17.1640625" style="491" customWidth="1"/>
    <col min="4" max="5" width="13.33203125" style="491" customWidth="1"/>
    <col min="6" max="6" width="150" style="491" customWidth="1"/>
    <col min="7" max="7" width="10.33203125" style="491"/>
    <col min="8" max="8" width="11.83203125" style="491" customWidth="1"/>
    <col min="9" max="9" width="12.5" style="491" customWidth="1"/>
    <col min="10" max="10" width="13.83203125" style="491" customWidth="1"/>
    <col min="11" max="16384" width="10.33203125" style="491"/>
  </cols>
  <sheetData>
    <row r="1" spans="1:6" ht="18" customHeight="1" x14ac:dyDescent="0.15">
      <c r="A1" s="857" t="s">
        <v>621</v>
      </c>
      <c r="B1" s="858"/>
      <c r="C1" s="858"/>
      <c r="D1" s="858"/>
      <c r="E1" s="859"/>
      <c r="F1" s="860" t="s">
        <v>1441</v>
      </c>
    </row>
    <row r="2" spans="1:6" ht="18" customHeight="1" x14ac:dyDescent="0.15">
      <c r="A2" s="863" t="s">
        <v>622</v>
      </c>
      <c r="B2" s="864"/>
      <c r="C2" s="864"/>
      <c r="D2" s="864"/>
      <c r="E2" s="865"/>
      <c r="F2" s="861"/>
    </row>
    <row r="3" spans="1:6" ht="18" customHeight="1" thickBot="1" x14ac:dyDescent="0.2">
      <c r="A3" s="863" t="s">
        <v>623</v>
      </c>
      <c r="B3" s="864"/>
      <c r="C3" s="864"/>
      <c r="D3" s="864"/>
      <c r="E3" s="492"/>
      <c r="F3" s="862"/>
    </row>
    <row r="4" spans="1:6" ht="66.75" customHeight="1" thickBot="1" x14ac:dyDescent="0.2">
      <c r="A4" s="866" t="s">
        <v>1469</v>
      </c>
      <c r="B4" s="866"/>
      <c r="C4" s="866"/>
      <c r="D4" s="866"/>
      <c r="E4" s="866"/>
      <c r="F4" s="866"/>
    </row>
    <row r="5" spans="1:6" ht="30" customHeight="1" thickBot="1" x14ac:dyDescent="0.2">
      <c r="A5" s="867" t="s">
        <v>1442</v>
      </c>
      <c r="B5" s="836"/>
      <c r="C5" s="836"/>
      <c r="D5" s="836"/>
      <c r="E5" s="836"/>
      <c r="F5" s="837"/>
    </row>
    <row r="6" spans="1:6" ht="45" customHeight="1" thickBot="1" x14ac:dyDescent="0.2">
      <c r="A6" s="566" t="s">
        <v>1443</v>
      </c>
      <c r="B6" s="823" t="s">
        <v>1444</v>
      </c>
      <c r="C6" s="824"/>
      <c r="D6" s="824"/>
      <c r="E6" s="824"/>
      <c r="F6" s="825"/>
    </row>
    <row r="7" spans="1:6" ht="17.5" customHeight="1" thickBot="1" x14ac:dyDescent="0.2">
      <c r="A7" s="567" t="s">
        <v>1445</v>
      </c>
      <c r="B7" s="568"/>
      <c r="C7" s="568"/>
      <c r="D7" s="568"/>
      <c r="E7" s="568"/>
      <c r="F7" s="569"/>
    </row>
    <row r="8" spans="1:6" ht="45" customHeight="1" thickBot="1" x14ac:dyDescent="0.2">
      <c r="A8" s="566" t="s">
        <v>1446</v>
      </c>
      <c r="B8" s="570"/>
      <c r="C8" s="571" t="s">
        <v>1447</v>
      </c>
      <c r="D8" s="570"/>
      <c r="E8" s="572" t="s">
        <v>1448</v>
      </c>
      <c r="F8" s="573"/>
    </row>
    <row r="9" spans="1:6" ht="45" customHeight="1" thickBot="1" x14ac:dyDescent="0.2">
      <c r="A9" s="574" t="s">
        <v>1449</v>
      </c>
      <c r="B9" s="826"/>
      <c r="C9" s="827"/>
      <c r="D9" s="827"/>
      <c r="E9" s="827"/>
      <c r="F9" s="828"/>
    </row>
    <row r="10" spans="1:6" ht="45" customHeight="1" thickBot="1" x14ac:dyDescent="0.2">
      <c r="A10" s="829"/>
      <c r="B10" s="831"/>
      <c r="C10" s="575" t="s">
        <v>1450</v>
      </c>
      <c r="D10" s="575" t="s">
        <v>1451</v>
      </c>
      <c r="E10" s="575" t="s">
        <v>1452</v>
      </c>
      <c r="F10" s="833" t="s">
        <v>1453</v>
      </c>
    </row>
    <row r="11" spans="1:6" ht="45" customHeight="1" thickBot="1" x14ac:dyDescent="0.2">
      <c r="A11" s="830"/>
      <c r="B11" s="832"/>
      <c r="C11" s="576" t="s">
        <v>1454</v>
      </c>
      <c r="D11" s="576" t="s">
        <v>1454</v>
      </c>
      <c r="E11" s="576" t="s">
        <v>1454</v>
      </c>
      <c r="F11" s="834"/>
    </row>
    <row r="12" spans="1:6" ht="30.75" customHeight="1" thickBot="1" x14ac:dyDescent="0.2">
      <c r="A12" s="852" t="s">
        <v>1470</v>
      </c>
      <c r="B12" s="853"/>
      <c r="C12" s="568"/>
      <c r="D12" s="568"/>
      <c r="E12" s="568"/>
      <c r="F12" s="569"/>
    </row>
    <row r="13" spans="1:6" ht="45" customHeight="1" thickBot="1" x14ac:dyDescent="0.2">
      <c r="A13" s="577" t="s">
        <v>1456</v>
      </c>
      <c r="B13" s="578" t="s">
        <v>965</v>
      </c>
      <c r="C13" s="502"/>
      <c r="D13" s="502"/>
      <c r="E13" s="502"/>
      <c r="F13" s="503"/>
    </row>
    <row r="14" spans="1:6" ht="45" customHeight="1" thickBot="1" x14ac:dyDescent="0.2">
      <c r="A14" s="819" t="s">
        <v>1457</v>
      </c>
      <c r="B14" s="580" t="s">
        <v>965</v>
      </c>
      <c r="C14" s="502"/>
      <c r="D14" s="502"/>
      <c r="E14" s="502"/>
      <c r="F14" s="854"/>
    </row>
    <row r="15" spans="1:6" ht="45" customHeight="1" thickBot="1" x14ac:dyDescent="0.2">
      <c r="A15" s="815"/>
      <c r="B15" s="580" t="s">
        <v>1458</v>
      </c>
      <c r="C15" s="504" t="str">
        <f>IF(C14=0,"",+C14/C13)</f>
        <v/>
      </c>
      <c r="D15" s="504" t="str">
        <f t="shared" ref="D15:E15" si="0">IF(D14=0,"",+D14/D13)</f>
        <v/>
      </c>
      <c r="E15" s="504" t="str">
        <f t="shared" si="0"/>
        <v/>
      </c>
      <c r="F15" s="855"/>
    </row>
    <row r="16" spans="1:6" ht="17.5" customHeight="1" thickBot="1" x14ac:dyDescent="0.2">
      <c r="A16" s="821" t="s">
        <v>1459</v>
      </c>
      <c r="B16" s="822"/>
      <c r="C16" s="495"/>
      <c r="D16" s="495"/>
      <c r="E16" s="495"/>
      <c r="F16" s="496"/>
    </row>
    <row r="17" spans="1:6" ht="45" customHeight="1" thickBot="1" x14ac:dyDescent="0.2">
      <c r="A17" s="819" t="s">
        <v>1460</v>
      </c>
      <c r="B17" s="580" t="s">
        <v>965</v>
      </c>
      <c r="C17" s="502"/>
      <c r="D17" s="502"/>
      <c r="E17" s="502"/>
      <c r="F17" s="854"/>
    </row>
    <row r="18" spans="1:6" ht="45" customHeight="1" thickBot="1" x14ac:dyDescent="0.2">
      <c r="A18" s="815"/>
      <c r="B18" s="580" t="s">
        <v>1458</v>
      </c>
      <c r="C18" s="504" t="str">
        <f>IF(C17=0,"",+C17/C14)</f>
        <v/>
      </c>
      <c r="D18" s="504" t="str">
        <f t="shared" ref="D18:E18" si="1">IF(D17=0,"",+D17/D14)</f>
        <v/>
      </c>
      <c r="E18" s="504" t="str">
        <f t="shared" si="1"/>
        <v/>
      </c>
      <c r="F18" s="855"/>
    </row>
    <row r="19" spans="1:6" ht="45" customHeight="1" thickBot="1" x14ac:dyDescent="0.2">
      <c r="A19" s="814" t="s">
        <v>1461</v>
      </c>
      <c r="B19" s="580" t="s">
        <v>965</v>
      </c>
      <c r="C19" s="502"/>
      <c r="D19" s="502"/>
      <c r="E19" s="502"/>
      <c r="F19" s="854"/>
    </row>
    <row r="20" spans="1:6" ht="45" customHeight="1" thickBot="1" x14ac:dyDescent="0.2">
      <c r="A20" s="815"/>
      <c r="B20" s="580" t="s">
        <v>1458</v>
      </c>
      <c r="C20" s="504" t="str">
        <f>IF(C19=0,"",+C19/C14)</f>
        <v/>
      </c>
      <c r="D20" s="504" t="str">
        <f t="shared" ref="D20:E20" si="2">IF(D19=0,"",+D19/D14)</f>
        <v/>
      </c>
      <c r="E20" s="504" t="str">
        <f t="shared" si="2"/>
        <v/>
      </c>
      <c r="F20" s="855"/>
    </row>
    <row r="21" spans="1:6" ht="45" customHeight="1" thickBot="1" x14ac:dyDescent="0.2">
      <c r="A21" s="814" t="s">
        <v>1462</v>
      </c>
      <c r="B21" s="580" t="s">
        <v>965</v>
      </c>
      <c r="C21" s="505">
        <f>+C17+C19</f>
        <v>0</v>
      </c>
      <c r="D21" s="505">
        <f>+D17+D19</f>
        <v>0</v>
      </c>
      <c r="E21" s="505">
        <f>+E17+E19</f>
        <v>0</v>
      </c>
      <c r="F21" s="854"/>
    </row>
    <row r="22" spans="1:6" ht="45" customHeight="1" thickBot="1" x14ac:dyDescent="0.2">
      <c r="A22" s="815"/>
      <c r="B22" s="580" t="s">
        <v>1458</v>
      </c>
      <c r="C22" s="504" t="str">
        <f>IF(C21=0,"",+C21/C14)</f>
        <v/>
      </c>
      <c r="D22" s="504" t="str">
        <f t="shared" ref="D22:E22" si="3">IF(D21=0,"",+D21/D14)</f>
        <v/>
      </c>
      <c r="E22" s="504" t="str">
        <f t="shared" si="3"/>
        <v/>
      </c>
      <c r="F22" s="855"/>
    </row>
    <row r="23" spans="1:6" ht="17.5" customHeight="1" thickBot="1" x14ac:dyDescent="0.2">
      <c r="A23" s="567" t="s">
        <v>1463</v>
      </c>
      <c r="B23" s="568"/>
      <c r="C23" s="495"/>
      <c r="D23" s="495"/>
      <c r="E23" s="495"/>
      <c r="F23" s="496"/>
    </row>
    <row r="24" spans="1:6" ht="45" customHeight="1" thickBot="1" x14ac:dyDescent="0.2">
      <c r="A24" s="819" t="s">
        <v>1464</v>
      </c>
      <c r="B24" s="580" t="s">
        <v>965</v>
      </c>
      <c r="C24" s="505">
        <f>+C14-(C21)</f>
        <v>0</v>
      </c>
      <c r="D24" s="505">
        <f t="shared" ref="D24:E24" si="4">+D14-(D21)</f>
        <v>0</v>
      </c>
      <c r="E24" s="505">
        <f t="shared" si="4"/>
        <v>0</v>
      </c>
      <c r="F24" s="854"/>
    </row>
    <row r="25" spans="1:6" ht="45" customHeight="1" thickBot="1" x14ac:dyDescent="0.2">
      <c r="A25" s="815"/>
      <c r="B25" s="580" t="s">
        <v>1458</v>
      </c>
      <c r="C25" s="504" t="str">
        <f>IF(C24=0,"",+C24/C14)</f>
        <v/>
      </c>
      <c r="D25" s="504" t="str">
        <f t="shared" ref="D25:E25" si="5">IF(D24=0,"",+D24/D14)</f>
        <v/>
      </c>
      <c r="E25" s="504" t="str">
        <f t="shared" si="5"/>
        <v/>
      </c>
      <c r="F25" s="855"/>
    </row>
    <row r="26" spans="1:6" ht="28.5" customHeight="1" thickBot="1" x14ac:dyDescent="0.2">
      <c r="A26" s="856" t="s">
        <v>1471</v>
      </c>
      <c r="B26" s="822"/>
      <c r="C26" s="822"/>
      <c r="D26" s="495"/>
      <c r="E26" s="495"/>
      <c r="F26" s="496"/>
    </row>
    <row r="27" spans="1:6" ht="45" customHeight="1" thickBot="1" x14ac:dyDescent="0.2">
      <c r="A27" s="819" t="s">
        <v>1466</v>
      </c>
      <c r="B27" s="580" t="s">
        <v>965</v>
      </c>
      <c r="C27" s="579"/>
      <c r="D27" s="502"/>
      <c r="E27" s="502"/>
      <c r="F27" s="854"/>
    </row>
    <row r="28" spans="1:6" ht="45" customHeight="1" thickBot="1" x14ac:dyDescent="0.2">
      <c r="A28" s="815"/>
      <c r="B28" s="580" t="s">
        <v>1458</v>
      </c>
      <c r="C28" s="581"/>
      <c r="D28" s="504" t="str">
        <f t="shared" ref="D28:E28" si="6">IF(D27=0,"",+D27/D14)</f>
        <v/>
      </c>
      <c r="E28" s="504" t="str">
        <f t="shared" si="6"/>
        <v/>
      </c>
      <c r="F28" s="855"/>
    </row>
    <row r="29" spans="1:6" ht="45" customHeight="1" thickBot="1" x14ac:dyDescent="0.2">
      <c r="A29" s="814" t="s">
        <v>1467</v>
      </c>
      <c r="B29" s="580" t="s">
        <v>965</v>
      </c>
      <c r="C29" s="581">
        <v>0</v>
      </c>
      <c r="D29" s="505">
        <f t="shared" ref="D29:E29" si="7">D21+D27</f>
        <v>0</v>
      </c>
      <c r="E29" s="505">
        <f t="shared" si="7"/>
        <v>0</v>
      </c>
      <c r="F29" s="854"/>
    </row>
    <row r="30" spans="1:6" ht="45" customHeight="1" thickBot="1" x14ac:dyDescent="0.2">
      <c r="A30" s="815"/>
      <c r="B30" s="580" t="s">
        <v>1458</v>
      </c>
      <c r="C30" s="581"/>
      <c r="D30" s="504" t="str">
        <f t="shared" ref="D30:E30" si="8">IF(D29=0,"",+D29/D14)</f>
        <v/>
      </c>
      <c r="E30" s="504" t="str">
        <f t="shared" si="8"/>
        <v/>
      </c>
      <c r="F30" s="855"/>
    </row>
    <row r="31" spans="1:6" ht="45" customHeight="1" thickBot="1" x14ac:dyDescent="0.2">
      <c r="A31" s="814" t="s">
        <v>1468</v>
      </c>
      <c r="B31" s="580" t="s">
        <v>965</v>
      </c>
      <c r="C31" s="581">
        <v>0</v>
      </c>
      <c r="D31" s="505">
        <f t="shared" ref="D31:E31" si="9">+D14-(D29)</f>
        <v>0</v>
      </c>
      <c r="E31" s="505">
        <f t="shared" si="9"/>
        <v>0</v>
      </c>
      <c r="F31" s="854"/>
    </row>
    <row r="32" spans="1:6" ht="45" customHeight="1" thickBot="1" x14ac:dyDescent="0.2">
      <c r="A32" s="815"/>
      <c r="B32" s="580" t="s">
        <v>1458</v>
      </c>
      <c r="C32" s="581"/>
      <c r="D32" s="504" t="str">
        <f t="shared" ref="D32:E32" si="10">IF(D31=0,"",+D31/D14)</f>
        <v/>
      </c>
      <c r="E32" s="504" t="str">
        <f t="shared" si="10"/>
        <v/>
      </c>
      <c r="F32" s="855"/>
    </row>
    <row r="33" spans="1:6" ht="15" customHeight="1" x14ac:dyDescent="0.15">
      <c r="A33" s="506"/>
      <c r="B33" s="507"/>
      <c r="C33" s="507"/>
      <c r="D33" s="507"/>
      <c r="E33" s="507"/>
      <c r="F33" s="507"/>
    </row>
    <row r="34" spans="1:6" ht="15" thickBot="1" x14ac:dyDescent="0.2">
      <c r="A34" s="506"/>
      <c r="B34" s="507"/>
      <c r="C34" s="507"/>
      <c r="D34" s="507"/>
      <c r="E34" s="507"/>
      <c r="F34" s="507"/>
    </row>
    <row r="35" spans="1:6" ht="47.25" customHeight="1" thickBot="1" x14ac:dyDescent="0.2">
      <c r="A35" s="835" t="s">
        <v>1473</v>
      </c>
      <c r="B35" s="836"/>
      <c r="C35" s="836"/>
      <c r="D35" s="836"/>
      <c r="E35" s="836"/>
      <c r="F35" s="837"/>
    </row>
    <row r="36" spans="1:6" ht="45" customHeight="1" thickBot="1" x14ac:dyDescent="0.2">
      <c r="A36" s="566" t="s">
        <v>1443</v>
      </c>
      <c r="B36" s="823" t="s">
        <v>1472</v>
      </c>
      <c r="C36" s="824"/>
      <c r="D36" s="824"/>
      <c r="E36" s="824"/>
      <c r="F36" s="825"/>
    </row>
    <row r="37" spans="1:6" ht="17.5" customHeight="1" thickBot="1" x14ac:dyDescent="0.2">
      <c r="A37" s="567" t="s">
        <v>1445</v>
      </c>
      <c r="B37" s="582"/>
      <c r="C37" s="582"/>
      <c r="D37" s="582"/>
      <c r="E37" s="582"/>
      <c r="F37" s="583"/>
    </row>
    <row r="38" spans="1:6" ht="45" customHeight="1" thickBot="1" x14ac:dyDescent="0.2">
      <c r="A38" s="566" t="s">
        <v>1446</v>
      </c>
      <c r="B38" s="570"/>
      <c r="C38" s="571" t="s">
        <v>1447</v>
      </c>
      <c r="D38" s="570"/>
      <c r="E38" s="572" t="s">
        <v>1448</v>
      </c>
      <c r="F38" s="573"/>
    </row>
    <row r="39" spans="1:6" ht="45" customHeight="1" thickBot="1" x14ac:dyDescent="0.2">
      <c r="A39" s="566" t="s">
        <v>1449</v>
      </c>
      <c r="B39" s="826"/>
      <c r="C39" s="827"/>
      <c r="D39" s="827"/>
      <c r="E39" s="827"/>
      <c r="F39" s="828"/>
    </row>
    <row r="40" spans="1:6" ht="45" customHeight="1" thickBot="1" x14ac:dyDescent="0.2">
      <c r="A40" s="829"/>
      <c r="B40" s="831"/>
      <c r="C40" s="571" t="s">
        <v>1450</v>
      </c>
      <c r="D40" s="571" t="s">
        <v>1451</v>
      </c>
      <c r="E40" s="571" t="s">
        <v>1452</v>
      </c>
      <c r="F40" s="833" t="s">
        <v>1453</v>
      </c>
    </row>
    <row r="41" spans="1:6" ht="45" customHeight="1" thickBot="1" x14ac:dyDescent="0.2">
      <c r="A41" s="830"/>
      <c r="B41" s="832"/>
      <c r="C41" s="576" t="s">
        <v>1454</v>
      </c>
      <c r="D41" s="576" t="s">
        <v>1454</v>
      </c>
      <c r="E41" s="576" t="s">
        <v>1454</v>
      </c>
      <c r="F41" s="834"/>
    </row>
    <row r="42" spans="1:6" ht="29.25" customHeight="1" thickBot="1" x14ac:dyDescent="0.2">
      <c r="A42" s="852" t="s">
        <v>1521</v>
      </c>
      <c r="B42" s="853"/>
      <c r="C42" s="568"/>
      <c r="D42" s="568"/>
      <c r="E42" s="568"/>
      <c r="F42" s="569"/>
    </row>
    <row r="43" spans="1:6" ht="45" customHeight="1" thickBot="1" x14ac:dyDescent="0.2">
      <c r="A43" s="577" t="s">
        <v>1456</v>
      </c>
      <c r="B43" s="578" t="s">
        <v>965</v>
      </c>
      <c r="C43" s="579"/>
      <c r="D43" s="579"/>
      <c r="E43" s="579"/>
      <c r="F43" s="570"/>
    </row>
    <row r="44" spans="1:6" ht="45" customHeight="1" thickBot="1" x14ac:dyDescent="0.2">
      <c r="A44" s="819" t="s">
        <v>1457</v>
      </c>
      <c r="B44" s="580" t="s">
        <v>965</v>
      </c>
      <c r="C44" s="579"/>
      <c r="D44" s="579"/>
      <c r="E44" s="579"/>
      <c r="F44" s="820"/>
    </row>
    <row r="45" spans="1:6" ht="45" customHeight="1" thickBot="1" x14ac:dyDescent="0.2">
      <c r="A45" s="815"/>
      <c r="B45" s="580" t="s">
        <v>1458</v>
      </c>
      <c r="C45" s="581"/>
      <c r="D45" s="581"/>
      <c r="E45" s="581"/>
      <c r="F45" s="817"/>
    </row>
    <row r="46" spans="1:6" ht="17.5" customHeight="1" thickBot="1" x14ac:dyDescent="0.2">
      <c r="A46" s="821" t="s">
        <v>1459</v>
      </c>
      <c r="B46" s="822"/>
      <c r="C46" s="568"/>
      <c r="D46" s="568"/>
      <c r="E46" s="568"/>
      <c r="F46" s="569"/>
    </row>
    <row r="47" spans="1:6" ht="45" customHeight="1" thickBot="1" x14ac:dyDescent="0.2">
      <c r="A47" s="819" t="s">
        <v>1474</v>
      </c>
      <c r="B47" s="580" t="s">
        <v>965</v>
      </c>
      <c r="C47" s="579"/>
      <c r="D47" s="579"/>
      <c r="E47" s="579"/>
      <c r="F47" s="820"/>
    </row>
    <row r="48" spans="1:6" ht="47.25" customHeight="1" thickBot="1" x14ac:dyDescent="0.2">
      <c r="A48" s="815"/>
      <c r="B48" s="580" t="s">
        <v>1458</v>
      </c>
      <c r="C48" s="581"/>
      <c r="D48" s="581"/>
      <c r="E48" s="581"/>
      <c r="F48" s="817"/>
    </row>
    <row r="49" spans="1:6" ht="45" customHeight="1" thickBot="1" x14ac:dyDescent="0.2">
      <c r="A49" s="814" t="s">
        <v>1475</v>
      </c>
      <c r="B49" s="580" t="s">
        <v>965</v>
      </c>
      <c r="C49" s="579"/>
      <c r="D49" s="579"/>
      <c r="E49" s="579"/>
      <c r="F49" s="816"/>
    </row>
    <row r="50" spans="1:6" ht="45" customHeight="1" thickBot="1" x14ac:dyDescent="0.2">
      <c r="A50" s="815"/>
      <c r="B50" s="580" t="s">
        <v>1458</v>
      </c>
      <c r="C50" s="581"/>
      <c r="D50" s="581"/>
      <c r="E50" s="581"/>
      <c r="F50" s="817"/>
    </row>
    <row r="51" spans="1:6" ht="45" customHeight="1" thickBot="1" x14ac:dyDescent="0.2">
      <c r="A51" s="814" t="s">
        <v>1476</v>
      </c>
      <c r="B51" s="580" t="s">
        <v>965</v>
      </c>
      <c r="C51" s="581">
        <v>0</v>
      </c>
      <c r="D51" s="581">
        <v>0</v>
      </c>
      <c r="E51" s="581">
        <v>0</v>
      </c>
      <c r="F51" s="816"/>
    </row>
    <row r="52" spans="1:6" ht="63.75" customHeight="1" thickBot="1" x14ac:dyDescent="0.2">
      <c r="A52" s="815"/>
      <c r="B52" s="580" t="s">
        <v>1458</v>
      </c>
      <c r="C52" s="581"/>
      <c r="D52" s="581"/>
      <c r="E52" s="581"/>
      <c r="F52" s="817"/>
    </row>
    <row r="53" spans="1:6" ht="17.5" customHeight="1" thickBot="1" x14ac:dyDescent="0.2">
      <c r="A53" s="567" t="s">
        <v>1463</v>
      </c>
      <c r="B53" s="568"/>
      <c r="C53" s="568"/>
      <c r="D53" s="568"/>
      <c r="E53" s="568"/>
      <c r="F53" s="569"/>
    </row>
    <row r="54" spans="1:6" ht="45" customHeight="1" thickBot="1" x14ac:dyDescent="0.2">
      <c r="A54" s="819" t="s">
        <v>1464</v>
      </c>
      <c r="B54" s="580" t="s">
        <v>965</v>
      </c>
      <c r="C54" s="581">
        <v>0</v>
      </c>
      <c r="D54" s="581">
        <v>0</v>
      </c>
      <c r="E54" s="581">
        <v>0</v>
      </c>
      <c r="F54" s="820"/>
    </row>
    <row r="55" spans="1:6" ht="45" customHeight="1" thickBot="1" x14ac:dyDescent="0.2">
      <c r="A55" s="815"/>
      <c r="B55" s="580" t="s">
        <v>1458</v>
      </c>
      <c r="C55" s="581"/>
      <c r="D55" s="581"/>
      <c r="E55" s="581"/>
      <c r="F55" s="817"/>
    </row>
    <row r="56" spans="1:6" ht="27" customHeight="1" thickBot="1" x14ac:dyDescent="0.2">
      <c r="A56" s="856" t="s">
        <v>1471</v>
      </c>
      <c r="B56" s="822"/>
      <c r="C56" s="822"/>
      <c r="D56" s="568"/>
      <c r="E56" s="568"/>
      <c r="F56" s="569"/>
    </row>
    <row r="57" spans="1:6" ht="45" customHeight="1" thickBot="1" x14ac:dyDescent="0.2">
      <c r="A57" s="819" t="s">
        <v>1477</v>
      </c>
      <c r="B57" s="580" t="s">
        <v>965</v>
      </c>
      <c r="C57" s="579"/>
      <c r="D57" s="579"/>
      <c r="E57" s="579"/>
      <c r="F57" s="820"/>
    </row>
    <row r="58" spans="1:6" ht="45" customHeight="1" thickBot="1" x14ac:dyDescent="0.2">
      <c r="A58" s="815"/>
      <c r="B58" s="580" t="s">
        <v>1458</v>
      </c>
      <c r="C58" s="581"/>
      <c r="D58" s="581"/>
      <c r="E58" s="581"/>
      <c r="F58" s="817"/>
    </row>
    <row r="59" spans="1:6" ht="45" customHeight="1" thickBot="1" x14ac:dyDescent="0.2">
      <c r="A59" s="814" t="s">
        <v>1478</v>
      </c>
      <c r="B59" s="580" t="s">
        <v>965</v>
      </c>
      <c r="C59" s="581">
        <v>0</v>
      </c>
      <c r="D59" s="581">
        <v>0</v>
      </c>
      <c r="E59" s="581">
        <v>0</v>
      </c>
      <c r="F59" s="816"/>
    </row>
    <row r="60" spans="1:6" ht="45" customHeight="1" thickBot="1" x14ac:dyDescent="0.2">
      <c r="A60" s="815"/>
      <c r="B60" s="580" t="s">
        <v>1458</v>
      </c>
      <c r="C60" s="581"/>
      <c r="D60" s="581"/>
      <c r="E60" s="581"/>
      <c r="F60" s="817"/>
    </row>
    <row r="61" spans="1:6" ht="45" customHeight="1" thickBot="1" x14ac:dyDescent="0.2">
      <c r="A61" s="814" t="s">
        <v>1468</v>
      </c>
      <c r="B61" s="580" t="s">
        <v>965</v>
      </c>
      <c r="C61" s="581">
        <v>0</v>
      </c>
      <c r="D61" s="581">
        <v>0</v>
      </c>
      <c r="E61" s="581">
        <v>0</v>
      </c>
      <c r="F61" s="816"/>
    </row>
    <row r="62" spans="1:6" ht="45" customHeight="1" thickBot="1" x14ac:dyDescent="0.2">
      <c r="A62" s="815"/>
      <c r="B62" s="580" t="s">
        <v>1458</v>
      </c>
      <c r="C62" s="581"/>
      <c r="D62" s="581"/>
      <c r="E62" s="581"/>
      <c r="F62" s="817"/>
    </row>
    <row r="63" spans="1:6" x14ac:dyDescent="0.15">
      <c r="A63" s="506"/>
      <c r="B63" s="507"/>
      <c r="C63" s="507"/>
      <c r="D63" s="507"/>
      <c r="E63" s="507"/>
      <c r="F63" s="507"/>
    </row>
    <row r="64" spans="1:6" ht="15" thickBot="1" x14ac:dyDescent="0.2">
      <c r="A64" s="506"/>
      <c r="B64" s="507"/>
      <c r="C64" s="507"/>
      <c r="D64" s="507"/>
      <c r="E64" s="507"/>
      <c r="F64" s="507"/>
    </row>
    <row r="65" spans="1:6" ht="45" customHeight="1" thickBot="1" x14ac:dyDescent="0.2">
      <c r="A65" s="835" t="s">
        <v>1485</v>
      </c>
      <c r="B65" s="836"/>
      <c r="C65" s="836"/>
      <c r="D65" s="836"/>
      <c r="E65" s="836"/>
      <c r="F65" s="837"/>
    </row>
    <row r="66" spans="1:6" ht="45" customHeight="1" thickBot="1" x14ac:dyDescent="0.2">
      <c r="A66" s="566" t="s">
        <v>1443</v>
      </c>
      <c r="B66" s="823" t="s">
        <v>1479</v>
      </c>
      <c r="C66" s="824"/>
      <c r="D66" s="824"/>
      <c r="E66" s="824"/>
      <c r="F66" s="825"/>
    </row>
    <row r="67" spans="1:6" ht="17.5" customHeight="1" thickBot="1" x14ac:dyDescent="0.2">
      <c r="A67" s="567" t="s">
        <v>1445</v>
      </c>
      <c r="B67" s="568"/>
      <c r="C67" s="568"/>
      <c r="D67" s="568"/>
      <c r="E67" s="568"/>
      <c r="F67" s="569"/>
    </row>
    <row r="68" spans="1:6" ht="45" customHeight="1" thickBot="1" x14ac:dyDescent="0.2">
      <c r="A68" s="566" t="s">
        <v>1446</v>
      </c>
      <c r="B68" s="570"/>
      <c r="C68" s="571" t="s">
        <v>1447</v>
      </c>
      <c r="D68" s="570"/>
      <c r="E68" s="572" t="s">
        <v>1448</v>
      </c>
      <c r="F68" s="573"/>
    </row>
    <row r="69" spans="1:6" ht="45" customHeight="1" thickBot="1" x14ac:dyDescent="0.2">
      <c r="A69" s="574" t="s">
        <v>1449</v>
      </c>
      <c r="B69" s="826"/>
      <c r="C69" s="827"/>
      <c r="D69" s="827"/>
      <c r="E69" s="827"/>
      <c r="F69" s="828"/>
    </row>
    <row r="70" spans="1:6" ht="45" customHeight="1" thickBot="1" x14ac:dyDescent="0.2">
      <c r="A70" s="829"/>
      <c r="B70" s="831"/>
      <c r="C70" s="575" t="s">
        <v>1450</v>
      </c>
      <c r="D70" s="575" t="s">
        <v>1451</v>
      </c>
      <c r="E70" s="575" t="s">
        <v>1452</v>
      </c>
      <c r="F70" s="833" t="s">
        <v>1453</v>
      </c>
    </row>
    <row r="71" spans="1:6" ht="45" customHeight="1" thickBot="1" x14ac:dyDescent="0.2">
      <c r="A71" s="830"/>
      <c r="B71" s="832"/>
      <c r="C71" s="576" t="s">
        <v>1454</v>
      </c>
      <c r="D71" s="576" t="s">
        <v>1454</v>
      </c>
      <c r="E71" s="576" t="s">
        <v>1454</v>
      </c>
      <c r="F71" s="834"/>
    </row>
    <row r="72" spans="1:6" ht="30" customHeight="1" thickBot="1" x14ac:dyDescent="0.2">
      <c r="A72" s="852" t="s">
        <v>1521</v>
      </c>
      <c r="B72" s="853"/>
      <c r="C72" s="582"/>
      <c r="D72" s="582"/>
      <c r="E72" s="582"/>
      <c r="F72" s="583"/>
    </row>
    <row r="73" spans="1:6" ht="45" customHeight="1" thickBot="1" x14ac:dyDescent="0.2">
      <c r="A73" s="577" t="s">
        <v>1456</v>
      </c>
      <c r="B73" s="578" t="s">
        <v>965</v>
      </c>
      <c r="C73" s="579"/>
      <c r="D73" s="579"/>
      <c r="E73" s="579"/>
      <c r="F73" s="584"/>
    </row>
    <row r="74" spans="1:6" ht="45" customHeight="1" thickBot="1" x14ac:dyDescent="0.2">
      <c r="A74" s="819" t="s">
        <v>1457</v>
      </c>
      <c r="B74" s="580" t="s">
        <v>965</v>
      </c>
      <c r="C74" s="579"/>
      <c r="D74" s="579"/>
      <c r="E74" s="579"/>
      <c r="F74" s="838"/>
    </row>
    <row r="75" spans="1:6" ht="45" customHeight="1" thickBot="1" x14ac:dyDescent="0.2">
      <c r="A75" s="815"/>
      <c r="B75" s="580" t="s">
        <v>1458</v>
      </c>
      <c r="C75" s="581"/>
      <c r="D75" s="581"/>
      <c r="E75" s="581"/>
      <c r="F75" s="839"/>
    </row>
    <row r="76" spans="1:6" ht="17.5" customHeight="1" thickBot="1" x14ac:dyDescent="0.2">
      <c r="A76" s="821" t="s">
        <v>1459</v>
      </c>
      <c r="B76" s="822"/>
      <c r="C76" s="582"/>
      <c r="D76" s="582"/>
      <c r="E76" s="582"/>
      <c r="F76" s="583"/>
    </row>
    <row r="77" spans="1:6" ht="45" customHeight="1" thickBot="1" x14ac:dyDescent="0.2">
      <c r="A77" s="819" t="s">
        <v>1480</v>
      </c>
      <c r="B77" s="580" t="s">
        <v>965</v>
      </c>
      <c r="C77" s="585"/>
      <c r="D77" s="585"/>
      <c r="E77" s="585"/>
      <c r="F77" s="838"/>
    </row>
    <row r="78" spans="1:6" ht="45" customHeight="1" thickBot="1" x14ac:dyDescent="0.2">
      <c r="A78" s="815"/>
      <c r="B78" s="580" t="s">
        <v>1458</v>
      </c>
      <c r="C78" s="581"/>
      <c r="D78" s="581"/>
      <c r="E78" s="581"/>
      <c r="F78" s="839"/>
    </row>
    <row r="79" spans="1:6" ht="45" customHeight="1" thickBot="1" x14ac:dyDescent="0.2">
      <c r="A79" s="814" t="s">
        <v>1481</v>
      </c>
      <c r="B79" s="580" t="s">
        <v>965</v>
      </c>
      <c r="C79" s="585"/>
      <c r="D79" s="585"/>
      <c r="E79" s="585"/>
      <c r="F79" s="840"/>
    </row>
    <row r="80" spans="1:6" ht="45" customHeight="1" thickBot="1" x14ac:dyDescent="0.2">
      <c r="A80" s="815"/>
      <c r="B80" s="580" t="s">
        <v>1458</v>
      </c>
      <c r="C80" s="581"/>
      <c r="D80" s="581"/>
      <c r="E80" s="581"/>
      <c r="F80" s="839"/>
    </row>
    <row r="81" spans="1:6" ht="45" customHeight="1" thickBot="1" x14ac:dyDescent="0.2">
      <c r="A81" s="814" t="s">
        <v>1482</v>
      </c>
      <c r="B81" s="580" t="s">
        <v>965</v>
      </c>
      <c r="C81" s="581">
        <v>0</v>
      </c>
      <c r="D81" s="581">
        <v>0</v>
      </c>
      <c r="E81" s="581">
        <v>0</v>
      </c>
      <c r="F81" s="840"/>
    </row>
    <row r="82" spans="1:6" ht="63" customHeight="1" thickBot="1" x14ac:dyDescent="0.2">
      <c r="A82" s="815"/>
      <c r="B82" s="580" t="s">
        <v>1458</v>
      </c>
      <c r="C82" s="581"/>
      <c r="D82" s="581"/>
      <c r="E82" s="581"/>
      <c r="F82" s="839"/>
    </row>
    <row r="83" spans="1:6" ht="17.5" customHeight="1" thickBot="1" x14ac:dyDescent="0.2">
      <c r="A83" s="567" t="s">
        <v>1463</v>
      </c>
      <c r="B83" s="582"/>
      <c r="C83" s="582"/>
      <c r="D83" s="582"/>
      <c r="E83" s="582"/>
      <c r="F83" s="583"/>
    </row>
    <row r="84" spans="1:6" ht="45" customHeight="1" thickBot="1" x14ac:dyDescent="0.2">
      <c r="A84" s="819" t="s">
        <v>1464</v>
      </c>
      <c r="B84" s="580" t="s">
        <v>965</v>
      </c>
      <c r="C84" s="581">
        <v>0</v>
      </c>
      <c r="D84" s="581">
        <v>0</v>
      </c>
      <c r="E84" s="581">
        <v>0</v>
      </c>
      <c r="F84" s="838"/>
    </row>
    <row r="85" spans="1:6" ht="45" customHeight="1" thickBot="1" x14ac:dyDescent="0.2">
      <c r="A85" s="815"/>
      <c r="B85" s="580" t="s">
        <v>1458</v>
      </c>
      <c r="C85" s="581"/>
      <c r="D85" s="581"/>
      <c r="E85" s="581"/>
      <c r="F85" s="839"/>
    </row>
    <row r="86" spans="1:6" ht="28.5" customHeight="1" thickBot="1" x14ac:dyDescent="0.2">
      <c r="A86" s="856" t="s">
        <v>1471</v>
      </c>
      <c r="B86" s="822"/>
      <c r="C86" s="822"/>
      <c r="D86" s="568"/>
      <c r="E86" s="568"/>
      <c r="F86" s="569"/>
    </row>
    <row r="87" spans="1:6" ht="45" customHeight="1" thickBot="1" x14ac:dyDescent="0.2">
      <c r="A87" s="819" t="s">
        <v>1483</v>
      </c>
      <c r="B87" s="580" t="s">
        <v>965</v>
      </c>
      <c r="C87" s="585"/>
      <c r="D87" s="585"/>
      <c r="E87" s="585"/>
      <c r="F87" s="838"/>
    </row>
    <row r="88" spans="1:6" ht="45" customHeight="1" thickBot="1" x14ac:dyDescent="0.2">
      <c r="A88" s="815"/>
      <c r="B88" s="580" t="s">
        <v>1458</v>
      </c>
      <c r="C88" s="581"/>
      <c r="D88" s="581"/>
      <c r="E88" s="581"/>
      <c r="F88" s="839"/>
    </row>
    <row r="89" spans="1:6" ht="45" customHeight="1" thickBot="1" x14ac:dyDescent="0.2">
      <c r="A89" s="814" t="s">
        <v>1484</v>
      </c>
      <c r="B89" s="580" t="s">
        <v>965</v>
      </c>
      <c r="C89" s="581">
        <v>0</v>
      </c>
      <c r="D89" s="581">
        <v>0</v>
      </c>
      <c r="E89" s="581">
        <v>0</v>
      </c>
      <c r="F89" s="840"/>
    </row>
    <row r="90" spans="1:6" ht="45" customHeight="1" thickBot="1" x14ac:dyDescent="0.2">
      <c r="A90" s="815"/>
      <c r="B90" s="580" t="s">
        <v>1458</v>
      </c>
      <c r="C90" s="581"/>
      <c r="D90" s="581"/>
      <c r="E90" s="581"/>
      <c r="F90" s="839"/>
    </row>
    <row r="91" spans="1:6" ht="45" customHeight="1" thickBot="1" x14ac:dyDescent="0.2">
      <c r="A91" s="814" t="s">
        <v>1468</v>
      </c>
      <c r="B91" s="580" t="s">
        <v>965</v>
      </c>
      <c r="C91" s="581">
        <v>0</v>
      </c>
      <c r="D91" s="581">
        <v>0</v>
      </c>
      <c r="E91" s="581">
        <v>0</v>
      </c>
      <c r="F91" s="850"/>
    </row>
    <row r="92" spans="1:6" ht="45" customHeight="1" thickBot="1" x14ac:dyDescent="0.2">
      <c r="A92" s="815"/>
      <c r="B92" s="580" t="s">
        <v>1458</v>
      </c>
      <c r="C92" s="581"/>
      <c r="D92" s="581"/>
      <c r="E92" s="581"/>
      <c r="F92" s="851"/>
    </row>
    <row r="93" spans="1:6" x14ac:dyDescent="0.15">
      <c r="A93" s="506"/>
      <c r="B93" s="507"/>
      <c r="C93" s="507"/>
      <c r="D93" s="507"/>
      <c r="E93" s="507"/>
      <c r="F93" s="507"/>
    </row>
    <row r="94" spans="1:6" ht="15" thickBot="1" x14ac:dyDescent="0.2">
      <c r="A94" s="506"/>
      <c r="B94" s="507"/>
      <c r="C94" s="507"/>
      <c r="D94" s="507"/>
      <c r="E94" s="507"/>
      <c r="F94" s="507"/>
    </row>
    <row r="95" spans="1:6" ht="53.25" customHeight="1" thickBot="1" x14ac:dyDescent="0.2">
      <c r="A95" s="835" t="s">
        <v>1492</v>
      </c>
      <c r="B95" s="836"/>
      <c r="C95" s="836"/>
      <c r="D95" s="836"/>
      <c r="E95" s="836"/>
      <c r="F95" s="837"/>
    </row>
    <row r="96" spans="1:6" ht="45" customHeight="1" thickBot="1" x14ac:dyDescent="0.2">
      <c r="A96" s="566" t="s">
        <v>1443</v>
      </c>
      <c r="B96" s="823" t="s">
        <v>1486</v>
      </c>
      <c r="C96" s="824"/>
      <c r="D96" s="824"/>
      <c r="E96" s="824"/>
      <c r="F96" s="825"/>
    </row>
    <row r="97" spans="1:6" ht="17.5" customHeight="1" thickBot="1" x14ac:dyDescent="0.2">
      <c r="A97" s="567" t="s">
        <v>1445</v>
      </c>
      <c r="B97" s="582"/>
      <c r="C97" s="582"/>
      <c r="D97" s="582"/>
      <c r="E97" s="582"/>
      <c r="F97" s="583"/>
    </row>
    <row r="98" spans="1:6" ht="45" customHeight="1" thickBot="1" x14ac:dyDescent="0.2">
      <c r="A98" s="566" t="s">
        <v>1446</v>
      </c>
      <c r="B98" s="584"/>
      <c r="C98" s="571" t="s">
        <v>1447</v>
      </c>
      <c r="D98" s="584"/>
      <c r="E98" s="572" t="s">
        <v>1448</v>
      </c>
      <c r="F98" s="573"/>
    </row>
    <row r="99" spans="1:6" ht="45" customHeight="1" thickBot="1" x14ac:dyDescent="0.2">
      <c r="A99" s="574" t="s">
        <v>1449</v>
      </c>
      <c r="B99" s="847"/>
      <c r="C99" s="848"/>
      <c r="D99" s="848"/>
      <c r="E99" s="848"/>
      <c r="F99" s="849"/>
    </row>
    <row r="100" spans="1:6" ht="45" customHeight="1" thickBot="1" x14ac:dyDescent="0.2">
      <c r="A100" s="829"/>
      <c r="B100" s="831"/>
      <c r="C100" s="575" t="s">
        <v>1450</v>
      </c>
      <c r="D100" s="575" t="s">
        <v>1451</v>
      </c>
      <c r="E100" s="575" t="s">
        <v>1452</v>
      </c>
      <c r="F100" s="833" t="s">
        <v>1453</v>
      </c>
    </row>
    <row r="101" spans="1:6" ht="45" customHeight="1" thickBot="1" x14ac:dyDescent="0.2">
      <c r="A101" s="830"/>
      <c r="B101" s="832"/>
      <c r="C101" s="586" t="s">
        <v>1454</v>
      </c>
      <c r="D101" s="586" t="s">
        <v>1454</v>
      </c>
      <c r="E101" s="586" t="s">
        <v>1454</v>
      </c>
      <c r="F101" s="834"/>
    </row>
    <row r="102" spans="1:6" ht="39" customHeight="1" thickBot="1" x14ac:dyDescent="0.2">
      <c r="A102" s="852" t="s">
        <v>1470</v>
      </c>
      <c r="B102" s="853"/>
      <c r="C102" s="582"/>
      <c r="D102" s="582"/>
      <c r="E102" s="582"/>
      <c r="F102" s="583"/>
    </row>
    <row r="103" spans="1:6" ht="45" customHeight="1" thickBot="1" x14ac:dyDescent="0.2">
      <c r="A103" s="577" t="s">
        <v>1456</v>
      </c>
      <c r="B103" s="578" t="s">
        <v>965</v>
      </c>
      <c r="C103" s="585"/>
      <c r="D103" s="585"/>
      <c r="E103" s="585"/>
      <c r="F103" s="584"/>
    </row>
    <row r="104" spans="1:6" ht="45" customHeight="1" thickBot="1" x14ac:dyDescent="0.2">
      <c r="A104" s="819" t="s">
        <v>1457</v>
      </c>
      <c r="B104" s="580" t="s">
        <v>965</v>
      </c>
      <c r="C104" s="585"/>
      <c r="D104" s="585"/>
      <c r="E104" s="585"/>
      <c r="F104" s="838"/>
    </row>
    <row r="105" spans="1:6" ht="45" customHeight="1" thickBot="1" x14ac:dyDescent="0.2">
      <c r="A105" s="815"/>
      <c r="B105" s="580" t="s">
        <v>1458</v>
      </c>
      <c r="C105" s="581"/>
      <c r="D105" s="581"/>
      <c r="E105" s="581"/>
      <c r="F105" s="839"/>
    </row>
    <row r="106" spans="1:6" ht="17.5" customHeight="1" thickBot="1" x14ac:dyDescent="0.2">
      <c r="A106" s="821" t="s">
        <v>1459</v>
      </c>
      <c r="B106" s="822"/>
      <c r="C106" s="582"/>
      <c r="D106" s="582"/>
      <c r="E106" s="582"/>
      <c r="F106" s="583"/>
    </row>
    <row r="107" spans="1:6" ht="45" customHeight="1" thickBot="1" x14ac:dyDescent="0.2">
      <c r="A107" s="819" t="s">
        <v>1487</v>
      </c>
      <c r="B107" s="580" t="s">
        <v>965</v>
      </c>
      <c r="C107" s="585"/>
      <c r="D107" s="585"/>
      <c r="E107" s="585"/>
      <c r="F107" s="838"/>
    </row>
    <row r="108" spans="1:6" ht="45" customHeight="1" thickBot="1" x14ac:dyDescent="0.2">
      <c r="A108" s="815"/>
      <c r="B108" s="580" t="s">
        <v>1458</v>
      </c>
      <c r="C108" s="581"/>
      <c r="D108" s="581"/>
      <c r="E108" s="581"/>
      <c r="F108" s="839"/>
    </row>
    <row r="109" spans="1:6" ht="45" customHeight="1" thickBot="1" x14ac:dyDescent="0.2">
      <c r="A109" s="814" t="s">
        <v>1488</v>
      </c>
      <c r="B109" s="580" t="s">
        <v>965</v>
      </c>
      <c r="C109" s="585"/>
      <c r="D109" s="585"/>
      <c r="E109" s="585"/>
      <c r="F109" s="840"/>
    </row>
    <row r="110" spans="1:6" ht="45" customHeight="1" thickBot="1" x14ac:dyDescent="0.2">
      <c r="A110" s="815"/>
      <c r="B110" s="580" t="s">
        <v>1458</v>
      </c>
      <c r="C110" s="581"/>
      <c r="D110" s="581"/>
      <c r="E110" s="581"/>
      <c r="F110" s="839"/>
    </row>
    <row r="111" spans="1:6" ht="45" customHeight="1" thickBot="1" x14ac:dyDescent="0.2">
      <c r="A111" s="814" t="s">
        <v>1489</v>
      </c>
      <c r="B111" s="580" t="s">
        <v>965</v>
      </c>
      <c r="C111" s="581">
        <v>0</v>
      </c>
      <c r="D111" s="581">
        <v>0</v>
      </c>
      <c r="E111" s="581">
        <v>0</v>
      </c>
      <c r="F111" s="840"/>
    </row>
    <row r="112" spans="1:6" ht="61.5" customHeight="1" thickBot="1" x14ac:dyDescent="0.2">
      <c r="A112" s="815"/>
      <c r="B112" s="580" t="s">
        <v>1458</v>
      </c>
      <c r="C112" s="581"/>
      <c r="D112" s="581"/>
      <c r="E112" s="581"/>
      <c r="F112" s="839"/>
    </row>
    <row r="113" spans="1:6" ht="17.5" customHeight="1" thickBot="1" x14ac:dyDescent="0.2">
      <c r="A113" s="567" t="s">
        <v>1463</v>
      </c>
      <c r="B113" s="582"/>
      <c r="C113" s="582"/>
      <c r="D113" s="582"/>
      <c r="E113" s="582"/>
      <c r="F113" s="583"/>
    </row>
    <row r="114" spans="1:6" ht="45" customHeight="1" thickBot="1" x14ac:dyDescent="0.2">
      <c r="A114" s="819" t="s">
        <v>1464</v>
      </c>
      <c r="B114" s="580" t="s">
        <v>965</v>
      </c>
      <c r="C114" s="581">
        <v>0</v>
      </c>
      <c r="D114" s="581">
        <v>0</v>
      </c>
      <c r="E114" s="581">
        <v>0</v>
      </c>
      <c r="F114" s="838"/>
    </row>
    <row r="115" spans="1:6" ht="45" customHeight="1" thickBot="1" x14ac:dyDescent="0.2">
      <c r="A115" s="815"/>
      <c r="B115" s="580" t="s">
        <v>1458</v>
      </c>
      <c r="C115" s="581"/>
      <c r="D115" s="581"/>
      <c r="E115" s="581"/>
      <c r="F115" s="839"/>
    </row>
    <row r="116" spans="1:6" ht="26.25" customHeight="1" thickBot="1" x14ac:dyDescent="0.2">
      <c r="A116" s="856" t="s">
        <v>1471</v>
      </c>
      <c r="B116" s="822"/>
      <c r="C116" s="822"/>
      <c r="D116" s="568"/>
      <c r="E116" s="568"/>
      <c r="F116" s="569"/>
    </row>
    <row r="117" spans="1:6" ht="45" customHeight="1" thickBot="1" x14ac:dyDescent="0.2">
      <c r="A117" s="819" t="s">
        <v>1490</v>
      </c>
      <c r="B117" s="580" t="s">
        <v>965</v>
      </c>
      <c r="C117" s="585"/>
      <c r="D117" s="585"/>
      <c r="E117" s="585"/>
      <c r="F117" s="838"/>
    </row>
    <row r="118" spans="1:6" ht="45" customHeight="1" thickBot="1" x14ac:dyDescent="0.2">
      <c r="A118" s="815"/>
      <c r="B118" s="580" t="s">
        <v>1458</v>
      </c>
      <c r="C118" s="581"/>
      <c r="D118" s="581"/>
      <c r="E118" s="581"/>
      <c r="F118" s="839"/>
    </row>
    <row r="119" spans="1:6" ht="45" customHeight="1" thickBot="1" x14ac:dyDescent="0.2">
      <c r="A119" s="814" t="s">
        <v>1491</v>
      </c>
      <c r="B119" s="580" t="s">
        <v>965</v>
      </c>
      <c r="C119" s="581">
        <v>0</v>
      </c>
      <c r="D119" s="581">
        <v>0</v>
      </c>
      <c r="E119" s="581">
        <v>0</v>
      </c>
      <c r="F119" s="840"/>
    </row>
    <row r="120" spans="1:6" ht="45" customHeight="1" thickBot="1" x14ac:dyDescent="0.2">
      <c r="A120" s="815"/>
      <c r="B120" s="580" t="s">
        <v>1458</v>
      </c>
      <c r="C120" s="581"/>
      <c r="D120" s="581"/>
      <c r="E120" s="581"/>
      <c r="F120" s="839"/>
    </row>
    <row r="121" spans="1:6" ht="45" customHeight="1" thickBot="1" x14ac:dyDescent="0.2">
      <c r="A121" s="814" t="s">
        <v>1468</v>
      </c>
      <c r="B121" s="580" t="s">
        <v>965</v>
      </c>
      <c r="C121" s="581">
        <v>0</v>
      </c>
      <c r="D121" s="581">
        <v>0</v>
      </c>
      <c r="E121" s="581">
        <v>0</v>
      </c>
      <c r="F121" s="840"/>
    </row>
    <row r="122" spans="1:6" ht="45" customHeight="1" thickBot="1" x14ac:dyDescent="0.2">
      <c r="A122" s="815"/>
      <c r="B122" s="580" t="s">
        <v>1458</v>
      </c>
      <c r="C122" s="581"/>
      <c r="D122" s="581"/>
      <c r="E122" s="581"/>
      <c r="F122" s="839"/>
    </row>
    <row r="123" spans="1:6" ht="42" hidden="1" customHeight="1" x14ac:dyDescent="0.15">
      <c r="A123" s="843" t="e">
        <f>[3]Translations!#REF!</f>
        <v>#REF!</v>
      </c>
      <c r="B123" s="508" t="s">
        <v>729</v>
      </c>
      <c r="C123" s="509">
        <f>+C119+C121</f>
        <v>0</v>
      </c>
      <c r="D123" s="509">
        <f t="shared" ref="D123:E123" si="11">+D119+D121</f>
        <v>0</v>
      </c>
      <c r="E123" s="509">
        <f t="shared" si="11"/>
        <v>0</v>
      </c>
      <c r="F123" s="845"/>
    </row>
    <row r="124" spans="1:6" ht="42" hidden="1" customHeight="1" x14ac:dyDescent="0.15">
      <c r="A124" s="844"/>
      <c r="B124" s="510" t="s">
        <v>730</v>
      </c>
      <c r="C124" s="511" t="str">
        <f>IF(C123=0,"",+C123/C103)</f>
        <v/>
      </c>
      <c r="D124" s="511" t="str">
        <f t="shared" ref="D124:E124" si="12">IF(D123=0,"",+D123/D103)</f>
        <v/>
      </c>
      <c r="E124" s="511" t="str">
        <f t="shared" si="12"/>
        <v/>
      </c>
      <c r="F124" s="846"/>
    </row>
    <row r="125" spans="1:6" x14ac:dyDescent="0.15">
      <c r="A125" s="512"/>
      <c r="B125" s="507"/>
      <c r="C125" s="507"/>
      <c r="D125" s="507"/>
      <c r="E125" s="507"/>
      <c r="F125" s="507"/>
    </row>
    <row r="126" spans="1:6" ht="15" thickBot="1" x14ac:dyDescent="0.2">
      <c r="A126" s="512"/>
      <c r="B126" s="507"/>
      <c r="C126" s="507"/>
      <c r="D126" s="507"/>
      <c r="E126" s="507"/>
      <c r="F126" s="507"/>
    </row>
    <row r="127" spans="1:6" ht="46.5" customHeight="1" thickBot="1" x14ac:dyDescent="0.2">
      <c r="A127" s="835" t="s">
        <v>1499</v>
      </c>
      <c r="B127" s="836"/>
      <c r="C127" s="836"/>
      <c r="D127" s="836"/>
      <c r="E127" s="836"/>
      <c r="F127" s="837"/>
    </row>
    <row r="128" spans="1:6" ht="45" customHeight="1" thickBot="1" x14ac:dyDescent="0.2">
      <c r="A128" s="566" t="s">
        <v>1443</v>
      </c>
      <c r="B128" s="823" t="s">
        <v>1493</v>
      </c>
      <c r="C128" s="824"/>
      <c r="D128" s="824"/>
      <c r="E128" s="824"/>
      <c r="F128" s="825"/>
    </row>
    <row r="129" spans="1:6" ht="17.5" customHeight="1" thickBot="1" x14ac:dyDescent="0.2">
      <c r="A129" s="567" t="s">
        <v>1445</v>
      </c>
      <c r="B129" s="582"/>
      <c r="C129" s="582"/>
      <c r="D129" s="582"/>
      <c r="E129" s="582"/>
      <c r="F129" s="583"/>
    </row>
    <row r="130" spans="1:6" ht="45" customHeight="1" thickBot="1" x14ac:dyDescent="0.2">
      <c r="A130" s="566" t="s">
        <v>1446</v>
      </c>
      <c r="B130" s="584"/>
      <c r="C130" s="571" t="s">
        <v>1447</v>
      </c>
      <c r="D130" s="584"/>
      <c r="E130" s="572" t="s">
        <v>1448</v>
      </c>
      <c r="F130" s="573"/>
    </row>
    <row r="131" spans="1:6" ht="45" customHeight="1" thickBot="1" x14ac:dyDescent="0.2">
      <c r="A131" s="574" t="s">
        <v>1449</v>
      </c>
      <c r="B131" s="847"/>
      <c r="C131" s="848"/>
      <c r="D131" s="848"/>
      <c r="E131" s="848"/>
      <c r="F131" s="849"/>
    </row>
    <row r="132" spans="1:6" ht="45" customHeight="1" thickBot="1" x14ac:dyDescent="0.2">
      <c r="A132" s="829"/>
      <c r="B132" s="587"/>
      <c r="C132" s="575" t="s">
        <v>1450</v>
      </c>
      <c r="D132" s="575" t="s">
        <v>1451</v>
      </c>
      <c r="E132" s="575" t="s">
        <v>1452</v>
      </c>
      <c r="F132" s="833" t="s">
        <v>1453</v>
      </c>
    </row>
    <row r="133" spans="1:6" ht="45" customHeight="1" thickBot="1" x14ac:dyDescent="0.2">
      <c r="A133" s="830"/>
      <c r="B133" s="578"/>
      <c r="C133" s="586" t="s">
        <v>1454</v>
      </c>
      <c r="D133" s="586" t="s">
        <v>1454</v>
      </c>
      <c r="E133" s="586" t="s">
        <v>1454</v>
      </c>
      <c r="F133" s="834"/>
    </row>
    <row r="134" spans="1:6" ht="28.5" customHeight="1" thickBot="1" x14ac:dyDescent="0.2">
      <c r="A134" s="856" t="s">
        <v>1529</v>
      </c>
      <c r="B134" s="822"/>
      <c r="C134" s="582"/>
      <c r="D134" s="582"/>
      <c r="E134" s="582"/>
      <c r="F134" s="583"/>
    </row>
    <row r="135" spans="1:6" ht="57" customHeight="1" thickBot="1" x14ac:dyDescent="0.2">
      <c r="A135" s="577" t="s">
        <v>1456</v>
      </c>
      <c r="B135" s="578" t="s">
        <v>965</v>
      </c>
      <c r="C135" s="585"/>
      <c r="D135" s="585"/>
      <c r="E135" s="585"/>
      <c r="F135" s="584"/>
    </row>
    <row r="136" spans="1:6" ht="45" customHeight="1" thickBot="1" x14ac:dyDescent="0.2">
      <c r="A136" s="819" t="s">
        <v>1457</v>
      </c>
      <c r="B136" s="580" t="s">
        <v>965</v>
      </c>
      <c r="C136" s="585"/>
      <c r="D136" s="585"/>
      <c r="E136" s="585"/>
      <c r="F136" s="838"/>
    </row>
    <row r="137" spans="1:6" ht="45" customHeight="1" thickBot="1" x14ac:dyDescent="0.2">
      <c r="A137" s="815"/>
      <c r="B137" s="580" t="s">
        <v>1458</v>
      </c>
      <c r="C137" s="581"/>
      <c r="D137" s="581"/>
      <c r="E137" s="581"/>
      <c r="F137" s="839"/>
    </row>
    <row r="138" spans="1:6" ht="17.5" customHeight="1" thickBot="1" x14ac:dyDescent="0.2">
      <c r="A138" s="821" t="s">
        <v>1459</v>
      </c>
      <c r="B138" s="822"/>
      <c r="C138" s="582"/>
      <c r="D138" s="582"/>
      <c r="E138" s="582"/>
      <c r="F138" s="583"/>
    </row>
    <row r="139" spans="1:6" ht="45" customHeight="1" thickBot="1" x14ac:dyDescent="0.2">
      <c r="A139" s="819" t="s">
        <v>1494</v>
      </c>
      <c r="B139" s="580" t="s">
        <v>965</v>
      </c>
      <c r="C139" s="585"/>
      <c r="D139" s="585"/>
      <c r="E139" s="585"/>
      <c r="F139" s="838"/>
    </row>
    <row r="140" spans="1:6" ht="45" customHeight="1" thickBot="1" x14ac:dyDescent="0.2">
      <c r="A140" s="815"/>
      <c r="B140" s="580" t="s">
        <v>1458</v>
      </c>
      <c r="C140" s="581"/>
      <c r="D140" s="581"/>
      <c r="E140" s="588"/>
      <c r="F140" s="839"/>
    </row>
    <row r="141" spans="1:6" ht="45" customHeight="1" thickBot="1" x14ac:dyDescent="0.2">
      <c r="A141" s="814" t="s">
        <v>1495</v>
      </c>
      <c r="B141" s="580" t="s">
        <v>965</v>
      </c>
      <c r="C141" s="585"/>
      <c r="D141" s="585"/>
      <c r="E141" s="585"/>
      <c r="F141" s="840"/>
    </row>
    <row r="142" spans="1:6" ht="45" customHeight="1" thickBot="1" x14ac:dyDescent="0.2">
      <c r="A142" s="815"/>
      <c r="B142" s="580" t="s">
        <v>1458</v>
      </c>
      <c r="C142" s="581"/>
      <c r="D142" s="581"/>
      <c r="E142" s="581"/>
      <c r="F142" s="839"/>
    </row>
    <row r="143" spans="1:6" ht="45" customHeight="1" thickBot="1" x14ac:dyDescent="0.2">
      <c r="A143" s="814" t="s">
        <v>1496</v>
      </c>
      <c r="B143" s="580" t="s">
        <v>965</v>
      </c>
      <c r="C143" s="581">
        <v>0</v>
      </c>
      <c r="D143" s="581">
        <v>0</v>
      </c>
      <c r="E143" s="581">
        <v>0</v>
      </c>
      <c r="F143" s="841"/>
    </row>
    <row r="144" spans="1:6" ht="45" customHeight="1" thickBot="1" x14ac:dyDescent="0.2">
      <c r="A144" s="815"/>
      <c r="B144" s="580" t="s">
        <v>1458</v>
      </c>
      <c r="C144" s="581"/>
      <c r="D144" s="581"/>
      <c r="E144" s="581"/>
      <c r="F144" s="842"/>
    </row>
    <row r="145" spans="1:6" ht="17.5" customHeight="1" thickBot="1" x14ac:dyDescent="0.2">
      <c r="A145" s="567" t="s">
        <v>1463</v>
      </c>
      <c r="B145" s="582"/>
      <c r="C145" s="582"/>
      <c r="D145" s="582"/>
      <c r="E145" s="582"/>
      <c r="F145" s="583"/>
    </row>
    <row r="146" spans="1:6" ht="45" customHeight="1" thickBot="1" x14ac:dyDescent="0.2">
      <c r="A146" s="819" t="s">
        <v>1464</v>
      </c>
      <c r="B146" s="580" t="s">
        <v>965</v>
      </c>
      <c r="C146" s="581">
        <v>0</v>
      </c>
      <c r="D146" s="581">
        <v>0</v>
      </c>
      <c r="E146" s="581">
        <v>0</v>
      </c>
      <c r="F146" s="838"/>
    </row>
    <row r="147" spans="1:6" ht="37.5" customHeight="1" thickBot="1" x14ac:dyDescent="0.2">
      <c r="A147" s="815"/>
      <c r="B147" s="580" t="s">
        <v>1458</v>
      </c>
      <c r="C147" s="581"/>
      <c r="D147" s="581"/>
      <c r="E147" s="581"/>
      <c r="F147" s="839"/>
    </row>
    <row r="148" spans="1:6" ht="17.5" customHeight="1" thickBot="1" x14ac:dyDescent="0.2">
      <c r="A148" s="821" t="s">
        <v>1465</v>
      </c>
      <c r="B148" s="822"/>
      <c r="C148" s="822"/>
      <c r="D148" s="568"/>
      <c r="E148" s="568"/>
      <c r="F148" s="569"/>
    </row>
    <row r="149" spans="1:6" ht="45" customHeight="1" thickBot="1" x14ac:dyDescent="0.2">
      <c r="A149" s="819" t="s">
        <v>1497</v>
      </c>
      <c r="B149" s="580" t="s">
        <v>965</v>
      </c>
      <c r="C149" s="585"/>
      <c r="D149" s="585"/>
      <c r="E149" s="585"/>
      <c r="F149" s="838"/>
    </row>
    <row r="150" spans="1:6" ht="45" customHeight="1" thickBot="1" x14ac:dyDescent="0.2">
      <c r="A150" s="815"/>
      <c r="B150" s="580" t="s">
        <v>1458</v>
      </c>
      <c r="C150" s="581"/>
      <c r="D150" s="581"/>
      <c r="E150" s="581"/>
      <c r="F150" s="839"/>
    </row>
    <row r="151" spans="1:6" ht="45" customHeight="1" thickBot="1" x14ac:dyDescent="0.2">
      <c r="A151" s="814" t="s">
        <v>1498</v>
      </c>
      <c r="B151" s="580" t="s">
        <v>965</v>
      </c>
      <c r="C151" s="581">
        <v>0</v>
      </c>
      <c r="D151" s="581">
        <v>0</v>
      </c>
      <c r="E151" s="581">
        <v>0</v>
      </c>
      <c r="F151" s="840"/>
    </row>
    <row r="152" spans="1:6" ht="45" customHeight="1" thickBot="1" x14ac:dyDescent="0.2">
      <c r="A152" s="815"/>
      <c r="B152" s="580" t="s">
        <v>1458</v>
      </c>
      <c r="C152" s="581"/>
      <c r="D152" s="581"/>
      <c r="E152" s="581"/>
      <c r="F152" s="839"/>
    </row>
    <row r="153" spans="1:6" ht="45" customHeight="1" thickBot="1" x14ac:dyDescent="0.2">
      <c r="A153" s="814" t="s">
        <v>1468</v>
      </c>
      <c r="B153" s="580" t="s">
        <v>965</v>
      </c>
      <c r="C153" s="581">
        <v>0</v>
      </c>
      <c r="D153" s="581">
        <v>0</v>
      </c>
      <c r="E153" s="581">
        <v>0</v>
      </c>
      <c r="F153" s="840"/>
    </row>
    <row r="154" spans="1:6" ht="45" customHeight="1" thickBot="1" x14ac:dyDescent="0.2">
      <c r="A154" s="815"/>
      <c r="B154" s="580" t="s">
        <v>1458</v>
      </c>
      <c r="C154" s="581"/>
      <c r="D154" s="581"/>
      <c r="E154" s="581"/>
      <c r="F154" s="839"/>
    </row>
    <row r="155" spans="1:6" x14ac:dyDescent="0.15">
      <c r="A155" s="513"/>
      <c r="B155" s="514"/>
      <c r="C155" s="514"/>
      <c r="D155" s="514"/>
      <c r="E155" s="514"/>
      <c r="F155" s="514"/>
    </row>
    <row r="156" spans="1:6" ht="15" thickBot="1" x14ac:dyDescent="0.2">
      <c r="A156" s="513"/>
      <c r="B156" s="514"/>
      <c r="C156" s="514"/>
      <c r="D156" s="514"/>
      <c r="E156" s="514"/>
      <c r="F156" s="514"/>
    </row>
    <row r="157" spans="1:6" s="515" customFormat="1" ht="46.5" customHeight="1" thickBot="1" x14ac:dyDescent="0.3">
      <c r="A157" s="835" t="s">
        <v>1506</v>
      </c>
      <c r="B157" s="836"/>
      <c r="C157" s="836"/>
      <c r="D157" s="836"/>
      <c r="E157" s="836"/>
      <c r="F157" s="837"/>
    </row>
    <row r="158" spans="1:6" ht="45" customHeight="1" thickBot="1" x14ac:dyDescent="0.2">
      <c r="A158" s="566" t="s">
        <v>1443</v>
      </c>
      <c r="B158" s="823" t="s">
        <v>1500</v>
      </c>
      <c r="C158" s="824"/>
      <c r="D158" s="824"/>
      <c r="E158" s="824"/>
      <c r="F158" s="825"/>
    </row>
    <row r="159" spans="1:6" ht="17.5" customHeight="1" thickBot="1" x14ac:dyDescent="0.2">
      <c r="A159" s="567" t="s">
        <v>1445</v>
      </c>
      <c r="B159" s="582"/>
      <c r="C159" s="582"/>
      <c r="D159" s="582"/>
      <c r="E159" s="582"/>
      <c r="F159" s="583"/>
    </row>
    <row r="160" spans="1:6" ht="45" customHeight="1" thickBot="1" x14ac:dyDescent="0.2">
      <c r="A160" s="566" t="s">
        <v>1446</v>
      </c>
      <c r="B160" s="570"/>
      <c r="C160" s="571" t="s">
        <v>1447</v>
      </c>
      <c r="D160" s="570"/>
      <c r="E160" s="572" t="s">
        <v>1448</v>
      </c>
      <c r="F160" s="573"/>
    </row>
    <row r="161" spans="1:6" ht="45" customHeight="1" thickBot="1" x14ac:dyDescent="0.2">
      <c r="A161" s="574" t="s">
        <v>1449</v>
      </c>
      <c r="B161" s="826"/>
      <c r="C161" s="827"/>
      <c r="D161" s="827"/>
      <c r="E161" s="827"/>
      <c r="F161" s="828"/>
    </row>
    <row r="162" spans="1:6" ht="45" customHeight="1" thickBot="1" x14ac:dyDescent="0.2">
      <c r="A162" s="829"/>
      <c r="B162" s="831"/>
      <c r="C162" s="575" t="s">
        <v>1450</v>
      </c>
      <c r="D162" s="575" t="s">
        <v>1451</v>
      </c>
      <c r="E162" s="575" t="s">
        <v>1452</v>
      </c>
      <c r="F162" s="833" t="s">
        <v>1453</v>
      </c>
    </row>
    <row r="163" spans="1:6" ht="45" customHeight="1" thickBot="1" x14ac:dyDescent="0.2">
      <c r="A163" s="830"/>
      <c r="B163" s="832"/>
      <c r="C163" s="576" t="s">
        <v>1454</v>
      </c>
      <c r="D163" s="576" t="s">
        <v>1454</v>
      </c>
      <c r="E163" s="576" t="s">
        <v>1454</v>
      </c>
      <c r="F163" s="834"/>
    </row>
    <row r="164" spans="1:6" ht="17.5" customHeight="1" thickBot="1" x14ac:dyDescent="0.2">
      <c r="A164" s="868" t="s">
        <v>1455</v>
      </c>
      <c r="B164" s="853"/>
      <c r="C164" s="582"/>
      <c r="D164" s="582"/>
      <c r="E164" s="582"/>
      <c r="F164" s="583"/>
    </row>
    <row r="165" spans="1:6" ht="45" customHeight="1" thickBot="1" x14ac:dyDescent="0.2">
      <c r="A165" s="577" t="s">
        <v>1456</v>
      </c>
      <c r="B165" s="578" t="s">
        <v>965</v>
      </c>
      <c r="C165" s="579"/>
      <c r="D165" s="579"/>
      <c r="E165" s="579"/>
      <c r="F165" s="570"/>
    </row>
    <row r="166" spans="1:6" ht="45" customHeight="1" thickBot="1" x14ac:dyDescent="0.2">
      <c r="A166" s="819" t="s">
        <v>1457</v>
      </c>
      <c r="B166" s="580" t="s">
        <v>965</v>
      </c>
      <c r="C166" s="579"/>
      <c r="D166" s="579"/>
      <c r="E166" s="579"/>
      <c r="F166" s="820"/>
    </row>
    <row r="167" spans="1:6" ht="45" customHeight="1" thickBot="1" x14ac:dyDescent="0.2">
      <c r="A167" s="815"/>
      <c r="B167" s="580" t="s">
        <v>1458</v>
      </c>
      <c r="C167" s="581"/>
      <c r="D167" s="581"/>
      <c r="E167" s="581"/>
      <c r="F167" s="817"/>
    </row>
    <row r="168" spans="1:6" ht="17.5" customHeight="1" thickBot="1" x14ac:dyDescent="0.2">
      <c r="A168" s="821" t="s">
        <v>1459</v>
      </c>
      <c r="B168" s="822"/>
      <c r="C168" s="582"/>
      <c r="D168" s="582"/>
      <c r="E168" s="582"/>
      <c r="F168" s="583"/>
    </row>
    <row r="169" spans="1:6" ht="45" customHeight="1" thickBot="1" x14ac:dyDescent="0.2">
      <c r="A169" s="819" t="s">
        <v>1501</v>
      </c>
      <c r="B169" s="580" t="s">
        <v>965</v>
      </c>
      <c r="C169" s="579"/>
      <c r="D169" s="579"/>
      <c r="E169" s="579"/>
      <c r="F169" s="820"/>
    </row>
    <row r="170" spans="1:6" ht="45" customHeight="1" thickBot="1" x14ac:dyDescent="0.2">
      <c r="A170" s="815"/>
      <c r="B170" s="580" t="s">
        <v>1458</v>
      </c>
      <c r="C170" s="581"/>
      <c r="D170" s="581"/>
      <c r="E170" s="581"/>
      <c r="F170" s="817"/>
    </row>
    <row r="171" spans="1:6" ht="45" customHeight="1" thickBot="1" x14ac:dyDescent="0.2">
      <c r="A171" s="814" t="s">
        <v>1502</v>
      </c>
      <c r="B171" s="580" t="s">
        <v>965</v>
      </c>
      <c r="C171" s="579"/>
      <c r="D171" s="579"/>
      <c r="E171" s="579"/>
      <c r="F171" s="816"/>
    </row>
    <row r="172" spans="1:6" ht="45" customHeight="1" thickBot="1" x14ac:dyDescent="0.2">
      <c r="A172" s="815"/>
      <c r="B172" s="580" t="s">
        <v>1458</v>
      </c>
      <c r="C172" s="581"/>
      <c r="D172" s="581"/>
      <c r="E172" s="581"/>
      <c r="F172" s="817"/>
    </row>
    <row r="173" spans="1:6" ht="45" customHeight="1" thickBot="1" x14ac:dyDescent="0.2">
      <c r="A173" s="814" t="s">
        <v>1503</v>
      </c>
      <c r="B173" s="580" t="s">
        <v>965</v>
      </c>
      <c r="C173" s="581">
        <v>0</v>
      </c>
      <c r="D173" s="581">
        <v>0</v>
      </c>
      <c r="E173" s="581">
        <v>0</v>
      </c>
      <c r="F173" s="816"/>
    </row>
    <row r="174" spans="1:6" ht="45" customHeight="1" thickBot="1" x14ac:dyDescent="0.2">
      <c r="A174" s="815"/>
      <c r="B174" s="580" t="s">
        <v>1458</v>
      </c>
      <c r="C174" s="581"/>
      <c r="D174" s="581"/>
      <c r="E174" s="581"/>
      <c r="F174" s="817"/>
    </row>
    <row r="175" spans="1:6" ht="17.5" customHeight="1" thickBot="1" x14ac:dyDescent="0.2">
      <c r="A175" s="567" t="s">
        <v>1463</v>
      </c>
      <c r="B175" s="582"/>
      <c r="C175" s="582"/>
      <c r="D175" s="582"/>
      <c r="E175" s="582"/>
      <c r="F175" s="583"/>
    </row>
    <row r="176" spans="1:6" ht="45" customHeight="1" thickBot="1" x14ac:dyDescent="0.2">
      <c r="A176" s="819" t="s">
        <v>1464</v>
      </c>
      <c r="B176" s="580" t="s">
        <v>965</v>
      </c>
      <c r="C176" s="581">
        <v>0</v>
      </c>
      <c r="D176" s="581">
        <v>0</v>
      </c>
      <c r="E176" s="581">
        <v>0</v>
      </c>
      <c r="F176" s="820"/>
    </row>
    <row r="177" spans="1:6" ht="45" customHeight="1" thickBot="1" x14ac:dyDescent="0.2">
      <c r="A177" s="815"/>
      <c r="B177" s="580" t="s">
        <v>1458</v>
      </c>
      <c r="C177" s="581"/>
      <c r="D177" s="581"/>
      <c r="E177" s="581"/>
      <c r="F177" s="817"/>
    </row>
    <row r="178" spans="1:6" ht="17.5" customHeight="1" thickBot="1" x14ac:dyDescent="0.2">
      <c r="A178" s="821" t="s">
        <v>1465</v>
      </c>
      <c r="B178" s="822"/>
      <c r="C178" s="822"/>
      <c r="D178" s="568"/>
      <c r="E178" s="568"/>
      <c r="F178" s="569"/>
    </row>
    <row r="179" spans="1:6" ht="45" customHeight="1" thickBot="1" x14ac:dyDescent="0.2">
      <c r="A179" s="819" t="s">
        <v>1504</v>
      </c>
      <c r="B179" s="580" t="s">
        <v>965</v>
      </c>
      <c r="C179" s="579"/>
      <c r="D179" s="579"/>
      <c r="E179" s="579"/>
      <c r="F179" s="820"/>
    </row>
    <row r="180" spans="1:6" ht="45" customHeight="1" thickBot="1" x14ac:dyDescent="0.2">
      <c r="A180" s="815"/>
      <c r="B180" s="580" t="s">
        <v>1458</v>
      </c>
      <c r="C180" s="581"/>
      <c r="D180" s="581"/>
      <c r="E180" s="581"/>
      <c r="F180" s="817"/>
    </row>
    <row r="181" spans="1:6" ht="45" customHeight="1" thickBot="1" x14ac:dyDescent="0.2">
      <c r="A181" s="814" t="s">
        <v>1505</v>
      </c>
      <c r="B181" s="580" t="s">
        <v>965</v>
      </c>
      <c r="C181" s="581">
        <v>0</v>
      </c>
      <c r="D181" s="581">
        <v>0</v>
      </c>
      <c r="E181" s="581">
        <v>0</v>
      </c>
      <c r="F181" s="816"/>
    </row>
    <row r="182" spans="1:6" ht="45" customHeight="1" thickBot="1" x14ac:dyDescent="0.2">
      <c r="A182" s="815"/>
      <c r="B182" s="580" t="s">
        <v>1458</v>
      </c>
      <c r="C182" s="581"/>
      <c r="D182" s="581"/>
      <c r="E182" s="581"/>
      <c r="F182" s="817"/>
    </row>
    <row r="183" spans="1:6" ht="45" customHeight="1" thickBot="1" x14ac:dyDescent="0.2">
      <c r="A183" s="814" t="s">
        <v>1468</v>
      </c>
      <c r="B183" s="580" t="s">
        <v>965</v>
      </c>
      <c r="C183" s="581">
        <v>0</v>
      </c>
      <c r="D183" s="581">
        <v>0</v>
      </c>
      <c r="E183" s="581">
        <v>0</v>
      </c>
      <c r="F183" s="816"/>
    </row>
    <row r="184" spans="1:6" ht="45" customHeight="1" thickBot="1" x14ac:dyDescent="0.2">
      <c r="A184" s="815"/>
      <c r="B184" s="580" t="s">
        <v>1458</v>
      </c>
      <c r="C184" s="581"/>
      <c r="D184" s="581"/>
      <c r="E184" s="581"/>
      <c r="F184" s="817"/>
    </row>
    <row r="185" spans="1:6" x14ac:dyDescent="0.15">
      <c r="A185" s="516"/>
    </row>
    <row r="186" spans="1:6" ht="15" thickBot="1" x14ac:dyDescent="0.2">
      <c r="A186" s="516"/>
    </row>
    <row r="187" spans="1:6" ht="45.75" customHeight="1" thickBot="1" x14ac:dyDescent="0.2">
      <c r="A187" s="835" t="s">
        <v>1513</v>
      </c>
      <c r="B187" s="836"/>
      <c r="C187" s="836"/>
      <c r="D187" s="836"/>
      <c r="E187" s="836"/>
      <c r="F187" s="837"/>
    </row>
    <row r="188" spans="1:6" ht="45" customHeight="1" thickBot="1" x14ac:dyDescent="0.2">
      <c r="A188" s="566" t="s">
        <v>1443</v>
      </c>
      <c r="B188" s="823" t="s">
        <v>1507</v>
      </c>
      <c r="C188" s="824"/>
      <c r="D188" s="824"/>
      <c r="E188" s="824"/>
      <c r="F188" s="825"/>
    </row>
    <row r="189" spans="1:6" ht="17.5" customHeight="1" thickBot="1" x14ac:dyDescent="0.2">
      <c r="A189" s="567" t="s">
        <v>1445</v>
      </c>
      <c r="B189" s="582"/>
      <c r="C189" s="582"/>
      <c r="D189" s="582"/>
      <c r="E189" s="582"/>
      <c r="F189" s="583"/>
    </row>
    <row r="190" spans="1:6" ht="45" customHeight="1" thickBot="1" x14ac:dyDescent="0.2">
      <c r="A190" s="566" t="s">
        <v>1446</v>
      </c>
      <c r="B190" s="570"/>
      <c r="C190" s="571" t="s">
        <v>1447</v>
      </c>
      <c r="D190" s="570"/>
      <c r="E190" s="572" t="s">
        <v>1448</v>
      </c>
      <c r="F190" s="573"/>
    </row>
    <row r="191" spans="1:6" ht="45" customHeight="1" thickBot="1" x14ac:dyDescent="0.2">
      <c r="A191" s="574" t="s">
        <v>1449</v>
      </c>
      <c r="B191" s="826"/>
      <c r="C191" s="827"/>
      <c r="D191" s="827"/>
      <c r="E191" s="827"/>
      <c r="F191" s="828"/>
    </row>
    <row r="192" spans="1:6" ht="45" customHeight="1" thickBot="1" x14ac:dyDescent="0.2">
      <c r="A192" s="829"/>
      <c r="B192" s="831"/>
      <c r="C192" s="575" t="s">
        <v>1450</v>
      </c>
      <c r="D192" s="575" t="s">
        <v>1451</v>
      </c>
      <c r="E192" s="575" t="s">
        <v>1452</v>
      </c>
      <c r="F192" s="833" t="s">
        <v>1453</v>
      </c>
    </row>
    <row r="193" spans="1:6" ht="45" customHeight="1" thickBot="1" x14ac:dyDescent="0.2">
      <c r="A193" s="830"/>
      <c r="B193" s="832"/>
      <c r="C193" s="576" t="s">
        <v>1454</v>
      </c>
      <c r="D193" s="576" t="s">
        <v>1454</v>
      </c>
      <c r="E193" s="576" t="s">
        <v>1454</v>
      </c>
      <c r="F193" s="834"/>
    </row>
    <row r="194" spans="1:6" ht="17.5" customHeight="1" thickBot="1" x14ac:dyDescent="0.2">
      <c r="A194" s="868" t="s">
        <v>1455</v>
      </c>
      <c r="B194" s="853"/>
      <c r="C194" s="582"/>
      <c r="D194" s="582"/>
      <c r="E194" s="582"/>
      <c r="F194" s="583"/>
    </row>
    <row r="195" spans="1:6" ht="45" customHeight="1" thickBot="1" x14ac:dyDescent="0.2">
      <c r="A195" s="577" t="s">
        <v>1456</v>
      </c>
      <c r="B195" s="578" t="s">
        <v>965</v>
      </c>
      <c r="C195" s="579"/>
      <c r="D195" s="579"/>
      <c r="E195" s="579"/>
      <c r="F195" s="570"/>
    </row>
    <row r="196" spans="1:6" ht="45" customHeight="1" thickBot="1" x14ac:dyDescent="0.2">
      <c r="A196" s="819" t="s">
        <v>1457</v>
      </c>
      <c r="B196" s="580" t="s">
        <v>965</v>
      </c>
      <c r="C196" s="579"/>
      <c r="D196" s="579"/>
      <c r="E196" s="579"/>
      <c r="F196" s="820"/>
    </row>
    <row r="197" spans="1:6" ht="45" customHeight="1" thickBot="1" x14ac:dyDescent="0.2">
      <c r="A197" s="815"/>
      <c r="B197" s="580" t="s">
        <v>1458</v>
      </c>
      <c r="C197" s="581"/>
      <c r="D197" s="581"/>
      <c r="E197" s="581"/>
      <c r="F197" s="817"/>
    </row>
    <row r="198" spans="1:6" ht="17.5" customHeight="1" thickBot="1" x14ac:dyDescent="0.2">
      <c r="A198" s="821" t="s">
        <v>1459</v>
      </c>
      <c r="B198" s="822"/>
      <c r="C198" s="582"/>
      <c r="D198" s="582"/>
      <c r="E198" s="582"/>
      <c r="F198" s="583"/>
    </row>
    <row r="199" spans="1:6" ht="45" customHeight="1" thickBot="1" x14ac:dyDescent="0.2">
      <c r="A199" s="819" t="s">
        <v>1508</v>
      </c>
      <c r="B199" s="580" t="s">
        <v>965</v>
      </c>
      <c r="C199" s="579"/>
      <c r="D199" s="579"/>
      <c r="E199" s="579"/>
      <c r="F199" s="820"/>
    </row>
    <row r="200" spans="1:6" ht="45" customHeight="1" thickBot="1" x14ac:dyDescent="0.2">
      <c r="A200" s="815"/>
      <c r="B200" s="580" t="s">
        <v>1458</v>
      </c>
      <c r="C200" s="581"/>
      <c r="D200" s="581"/>
      <c r="E200" s="581"/>
      <c r="F200" s="817"/>
    </row>
    <row r="201" spans="1:6" ht="45" customHeight="1" thickBot="1" x14ac:dyDescent="0.2">
      <c r="A201" s="814" t="s">
        <v>1509</v>
      </c>
      <c r="B201" s="580" t="s">
        <v>965</v>
      </c>
      <c r="C201" s="579"/>
      <c r="D201" s="579"/>
      <c r="E201" s="579"/>
      <c r="F201" s="816"/>
    </row>
    <row r="202" spans="1:6" ht="45" customHeight="1" thickBot="1" x14ac:dyDescent="0.2">
      <c r="A202" s="815"/>
      <c r="B202" s="580" t="s">
        <v>1458</v>
      </c>
      <c r="C202" s="581"/>
      <c r="D202" s="581"/>
      <c r="E202" s="581"/>
      <c r="F202" s="817"/>
    </row>
    <row r="203" spans="1:6" ht="45" customHeight="1" thickBot="1" x14ac:dyDescent="0.2">
      <c r="A203" s="814" t="s">
        <v>1510</v>
      </c>
      <c r="B203" s="580" t="s">
        <v>965</v>
      </c>
      <c r="C203" s="581">
        <v>0</v>
      </c>
      <c r="D203" s="581">
        <v>0</v>
      </c>
      <c r="E203" s="581">
        <v>0</v>
      </c>
      <c r="F203" s="816"/>
    </row>
    <row r="204" spans="1:6" ht="45" customHeight="1" thickBot="1" x14ac:dyDescent="0.2">
      <c r="A204" s="815"/>
      <c r="B204" s="580" t="s">
        <v>1458</v>
      </c>
      <c r="C204" s="581"/>
      <c r="D204" s="581"/>
      <c r="E204" s="581"/>
      <c r="F204" s="817"/>
    </row>
    <row r="205" spans="1:6" ht="17.5" customHeight="1" thickBot="1" x14ac:dyDescent="0.2">
      <c r="A205" s="567" t="s">
        <v>1463</v>
      </c>
      <c r="B205" s="582"/>
      <c r="C205" s="582"/>
      <c r="D205" s="582"/>
      <c r="E205" s="582"/>
      <c r="F205" s="583"/>
    </row>
    <row r="206" spans="1:6" ht="45" customHeight="1" thickBot="1" x14ac:dyDescent="0.2">
      <c r="A206" s="819" t="s">
        <v>1464</v>
      </c>
      <c r="B206" s="580" t="s">
        <v>965</v>
      </c>
      <c r="C206" s="581">
        <v>0</v>
      </c>
      <c r="D206" s="581">
        <v>0</v>
      </c>
      <c r="E206" s="581">
        <v>0</v>
      </c>
      <c r="F206" s="820"/>
    </row>
    <row r="207" spans="1:6" ht="45" customHeight="1" thickBot="1" x14ac:dyDescent="0.2">
      <c r="A207" s="815"/>
      <c r="B207" s="580" t="s">
        <v>1458</v>
      </c>
      <c r="C207" s="581"/>
      <c r="D207" s="581"/>
      <c r="E207" s="581"/>
      <c r="F207" s="817"/>
    </row>
    <row r="208" spans="1:6" ht="17.5" customHeight="1" thickBot="1" x14ac:dyDescent="0.2">
      <c r="A208" s="821" t="s">
        <v>1465</v>
      </c>
      <c r="B208" s="822"/>
      <c r="C208" s="822"/>
      <c r="D208" s="568"/>
      <c r="E208" s="568"/>
      <c r="F208" s="569"/>
    </row>
    <row r="209" spans="1:6" ht="45" customHeight="1" thickBot="1" x14ac:dyDescent="0.2">
      <c r="A209" s="819" t="s">
        <v>1511</v>
      </c>
      <c r="B209" s="580" t="s">
        <v>965</v>
      </c>
      <c r="C209" s="579"/>
      <c r="D209" s="579"/>
      <c r="E209" s="579"/>
      <c r="F209" s="820"/>
    </row>
    <row r="210" spans="1:6" ht="45" customHeight="1" thickBot="1" x14ac:dyDescent="0.2">
      <c r="A210" s="815"/>
      <c r="B210" s="580" t="s">
        <v>1458</v>
      </c>
      <c r="C210" s="581"/>
      <c r="D210" s="581"/>
      <c r="E210" s="581"/>
      <c r="F210" s="817"/>
    </row>
    <row r="211" spans="1:6" ht="45" customHeight="1" thickBot="1" x14ac:dyDescent="0.2">
      <c r="A211" s="814" t="s">
        <v>1512</v>
      </c>
      <c r="B211" s="580" t="s">
        <v>965</v>
      </c>
      <c r="C211" s="581">
        <v>0</v>
      </c>
      <c r="D211" s="581">
        <v>0</v>
      </c>
      <c r="E211" s="581">
        <v>0</v>
      </c>
      <c r="F211" s="816"/>
    </row>
    <row r="212" spans="1:6" ht="45" customHeight="1" thickBot="1" x14ac:dyDescent="0.2">
      <c r="A212" s="815"/>
      <c r="B212" s="580" t="s">
        <v>1458</v>
      </c>
      <c r="C212" s="581"/>
      <c r="D212" s="581"/>
      <c r="E212" s="581"/>
      <c r="F212" s="817"/>
    </row>
    <row r="213" spans="1:6" ht="45" customHeight="1" thickBot="1" x14ac:dyDescent="0.2">
      <c r="A213" s="814" t="s">
        <v>1468</v>
      </c>
      <c r="B213" s="580" t="s">
        <v>965</v>
      </c>
      <c r="C213" s="581">
        <v>0</v>
      </c>
      <c r="D213" s="581">
        <v>0</v>
      </c>
      <c r="E213" s="581">
        <v>0</v>
      </c>
      <c r="F213" s="816"/>
    </row>
    <row r="214" spans="1:6" ht="45" customHeight="1" thickBot="1" x14ac:dyDescent="0.2">
      <c r="A214" s="815"/>
      <c r="B214" s="580" t="s">
        <v>1458</v>
      </c>
      <c r="C214" s="581"/>
      <c r="D214" s="581"/>
      <c r="E214" s="581"/>
      <c r="F214" s="817"/>
    </row>
    <row r="215" spans="1:6" x14ac:dyDescent="0.15">
      <c r="A215" s="516"/>
    </row>
    <row r="216" spans="1:6" ht="15" thickBot="1" x14ac:dyDescent="0.2">
      <c r="A216" s="516"/>
    </row>
    <row r="217" spans="1:6" ht="47.25" customHeight="1" thickBot="1" x14ac:dyDescent="0.2">
      <c r="A217" s="835" t="s">
        <v>1520</v>
      </c>
      <c r="B217" s="836"/>
      <c r="C217" s="836"/>
      <c r="D217" s="836"/>
      <c r="E217" s="836"/>
      <c r="F217" s="837"/>
    </row>
    <row r="218" spans="1:6" ht="45" customHeight="1" thickBot="1" x14ac:dyDescent="0.2">
      <c r="A218" s="566" t="s">
        <v>1443</v>
      </c>
      <c r="B218" s="823" t="s">
        <v>1514</v>
      </c>
      <c r="C218" s="824"/>
      <c r="D218" s="824"/>
      <c r="E218" s="824"/>
      <c r="F218" s="825"/>
    </row>
    <row r="219" spans="1:6" ht="17.5" customHeight="1" thickBot="1" x14ac:dyDescent="0.2">
      <c r="A219" s="567" t="s">
        <v>1445</v>
      </c>
      <c r="B219" s="582"/>
      <c r="C219" s="582"/>
      <c r="D219" s="582"/>
      <c r="E219" s="582"/>
      <c r="F219" s="583"/>
    </row>
    <row r="220" spans="1:6" ht="45" customHeight="1" thickBot="1" x14ac:dyDescent="0.2">
      <c r="A220" s="566" t="s">
        <v>1446</v>
      </c>
      <c r="B220" s="570"/>
      <c r="C220" s="589" t="s">
        <v>1447</v>
      </c>
      <c r="D220" s="570"/>
      <c r="E220" s="590" t="s">
        <v>1448</v>
      </c>
      <c r="F220" s="573"/>
    </row>
    <row r="221" spans="1:6" ht="45" customHeight="1" thickBot="1" x14ac:dyDescent="0.2">
      <c r="A221" s="574" t="s">
        <v>1449</v>
      </c>
      <c r="B221" s="826"/>
      <c r="C221" s="827"/>
      <c r="D221" s="827"/>
      <c r="E221" s="827"/>
      <c r="F221" s="828"/>
    </row>
    <row r="222" spans="1:6" ht="45" customHeight="1" thickBot="1" x14ac:dyDescent="0.2">
      <c r="A222" s="829"/>
      <c r="B222" s="831"/>
      <c r="C222" s="575" t="s">
        <v>1450</v>
      </c>
      <c r="D222" s="575" t="s">
        <v>1451</v>
      </c>
      <c r="E222" s="575" t="s">
        <v>1452</v>
      </c>
      <c r="F222" s="833" t="s">
        <v>1453</v>
      </c>
    </row>
    <row r="223" spans="1:6" ht="45" customHeight="1" thickBot="1" x14ac:dyDescent="0.2">
      <c r="A223" s="830"/>
      <c r="B223" s="832"/>
      <c r="C223" s="576" t="s">
        <v>1454</v>
      </c>
      <c r="D223" s="576" t="s">
        <v>1454</v>
      </c>
      <c r="E223" s="576" t="s">
        <v>1454</v>
      </c>
      <c r="F223" s="834"/>
    </row>
    <row r="224" spans="1:6" ht="28.5" customHeight="1" thickBot="1" x14ac:dyDescent="0.2">
      <c r="A224" s="852" t="s">
        <v>1521</v>
      </c>
      <c r="B224" s="853"/>
      <c r="C224" s="582"/>
      <c r="D224" s="582"/>
      <c r="E224" s="582"/>
      <c r="F224" s="583"/>
    </row>
    <row r="225" spans="1:6" ht="45" customHeight="1" thickBot="1" x14ac:dyDescent="0.2">
      <c r="A225" s="577" t="s">
        <v>1456</v>
      </c>
      <c r="B225" s="578" t="s">
        <v>965</v>
      </c>
      <c r="C225" s="579"/>
      <c r="D225" s="579"/>
      <c r="E225" s="579"/>
      <c r="F225" s="570"/>
    </row>
    <row r="226" spans="1:6" ht="45" customHeight="1" thickBot="1" x14ac:dyDescent="0.2">
      <c r="A226" s="819" t="s">
        <v>1457</v>
      </c>
      <c r="B226" s="580" t="s">
        <v>965</v>
      </c>
      <c r="C226" s="579"/>
      <c r="D226" s="579"/>
      <c r="E226" s="579"/>
      <c r="F226" s="820"/>
    </row>
    <row r="227" spans="1:6" ht="45" customHeight="1" thickBot="1" x14ac:dyDescent="0.2">
      <c r="A227" s="815"/>
      <c r="B227" s="580" t="s">
        <v>1458</v>
      </c>
      <c r="C227" s="581"/>
      <c r="D227" s="581"/>
      <c r="E227" s="581"/>
      <c r="F227" s="817"/>
    </row>
    <row r="228" spans="1:6" ht="17.5" customHeight="1" thickBot="1" x14ac:dyDescent="0.2">
      <c r="A228" s="821" t="s">
        <v>1459</v>
      </c>
      <c r="B228" s="822"/>
      <c r="C228" s="582"/>
      <c r="D228" s="582"/>
      <c r="E228" s="582"/>
      <c r="F228" s="583"/>
    </row>
    <row r="229" spans="1:6" ht="45" customHeight="1" thickBot="1" x14ac:dyDescent="0.2">
      <c r="A229" s="819" t="s">
        <v>1515</v>
      </c>
      <c r="B229" s="580" t="s">
        <v>965</v>
      </c>
      <c r="C229" s="579"/>
      <c r="D229" s="579"/>
      <c r="E229" s="579"/>
      <c r="F229" s="820"/>
    </row>
    <row r="230" spans="1:6" ht="45" customHeight="1" thickBot="1" x14ac:dyDescent="0.2">
      <c r="A230" s="815"/>
      <c r="B230" s="580" t="s">
        <v>1458</v>
      </c>
      <c r="C230" s="581"/>
      <c r="D230" s="581"/>
      <c r="E230" s="581"/>
      <c r="F230" s="817"/>
    </row>
    <row r="231" spans="1:6" ht="45" customHeight="1" thickBot="1" x14ac:dyDescent="0.2">
      <c r="A231" s="814" t="s">
        <v>1516</v>
      </c>
      <c r="B231" s="580" t="s">
        <v>965</v>
      </c>
      <c r="C231" s="579"/>
      <c r="D231" s="579"/>
      <c r="E231" s="579"/>
      <c r="F231" s="816"/>
    </row>
    <row r="232" spans="1:6" ht="45" customHeight="1" thickBot="1" x14ac:dyDescent="0.2">
      <c r="A232" s="815"/>
      <c r="B232" s="580" t="s">
        <v>1458</v>
      </c>
      <c r="C232" s="581"/>
      <c r="D232" s="581"/>
      <c r="E232" s="581"/>
      <c r="F232" s="817"/>
    </row>
    <row r="233" spans="1:6" ht="45" customHeight="1" thickBot="1" x14ac:dyDescent="0.2">
      <c r="A233" s="814" t="s">
        <v>1517</v>
      </c>
      <c r="B233" s="580" t="s">
        <v>965</v>
      </c>
      <c r="C233" s="581">
        <v>0</v>
      </c>
      <c r="D233" s="581">
        <v>0</v>
      </c>
      <c r="E233" s="581">
        <v>0</v>
      </c>
      <c r="F233" s="816"/>
    </row>
    <row r="234" spans="1:6" ht="59.25" customHeight="1" thickBot="1" x14ac:dyDescent="0.2">
      <c r="A234" s="815"/>
      <c r="B234" s="580" t="s">
        <v>1458</v>
      </c>
      <c r="C234" s="581"/>
      <c r="D234" s="581"/>
      <c r="E234" s="581"/>
      <c r="F234" s="817"/>
    </row>
    <row r="235" spans="1:6" ht="17.5" customHeight="1" thickBot="1" x14ac:dyDescent="0.2">
      <c r="A235" s="567" t="s">
        <v>1463</v>
      </c>
      <c r="B235" s="582"/>
      <c r="C235" s="582"/>
      <c r="D235" s="582"/>
      <c r="E235" s="582"/>
      <c r="F235" s="583"/>
    </row>
    <row r="236" spans="1:6" ht="45" customHeight="1" thickBot="1" x14ac:dyDescent="0.2">
      <c r="A236" s="819" t="s">
        <v>1464</v>
      </c>
      <c r="B236" s="580" t="s">
        <v>965</v>
      </c>
      <c r="C236" s="581">
        <v>0</v>
      </c>
      <c r="D236" s="581">
        <v>0</v>
      </c>
      <c r="E236" s="581">
        <v>0</v>
      </c>
      <c r="F236" s="820"/>
    </row>
    <row r="237" spans="1:6" ht="45" customHeight="1" thickBot="1" x14ac:dyDescent="0.2">
      <c r="A237" s="815"/>
      <c r="B237" s="580" t="s">
        <v>1458</v>
      </c>
      <c r="C237" s="581"/>
      <c r="D237" s="581"/>
      <c r="E237" s="581"/>
      <c r="F237" s="817"/>
    </row>
    <row r="238" spans="1:6" ht="17.5" customHeight="1" thickBot="1" x14ac:dyDescent="0.2">
      <c r="A238" s="821" t="s">
        <v>1465</v>
      </c>
      <c r="B238" s="822"/>
      <c r="C238" s="822"/>
      <c r="D238" s="568"/>
      <c r="E238" s="568"/>
      <c r="F238" s="569"/>
    </row>
    <row r="239" spans="1:6" ht="45" customHeight="1" thickBot="1" x14ac:dyDescent="0.2">
      <c r="A239" s="819" t="s">
        <v>1518</v>
      </c>
      <c r="B239" s="580" t="s">
        <v>965</v>
      </c>
      <c r="C239" s="579"/>
      <c r="D239" s="579"/>
      <c r="E239" s="579"/>
      <c r="F239" s="820"/>
    </row>
    <row r="240" spans="1:6" ht="45" customHeight="1" thickBot="1" x14ac:dyDescent="0.2">
      <c r="A240" s="815"/>
      <c r="B240" s="580" t="s">
        <v>1458</v>
      </c>
      <c r="C240" s="581"/>
      <c r="D240" s="581"/>
      <c r="E240" s="581"/>
      <c r="F240" s="817"/>
    </row>
    <row r="241" spans="1:6" ht="45" customHeight="1" thickBot="1" x14ac:dyDescent="0.2">
      <c r="A241" s="814" t="s">
        <v>1519</v>
      </c>
      <c r="B241" s="580" t="s">
        <v>965</v>
      </c>
      <c r="C241" s="581">
        <v>0</v>
      </c>
      <c r="D241" s="581">
        <v>0</v>
      </c>
      <c r="E241" s="581">
        <v>0</v>
      </c>
      <c r="F241" s="816"/>
    </row>
    <row r="242" spans="1:6" ht="45" customHeight="1" thickBot="1" x14ac:dyDescent="0.2">
      <c r="A242" s="815"/>
      <c r="B242" s="580" t="s">
        <v>1458</v>
      </c>
      <c r="C242" s="581"/>
      <c r="D242" s="581"/>
      <c r="E242" s="581"/>
      <c r="F242" s="817"/>
    </row>
    <row r="243" spans="1:6" ht="45" customHeight="1" thickBot="1" x14ac:dyDescent="0.2">
      <c r="A243" s="814" t="s">
        <v>1468</v>
      </c>
      <c r="B243" s="580" t="s">
        <v>965</v>
      </c>
      <c r="C243" s="581">
        <v>0</v>
      </c>
      <c r="D243" s="581">
        <v>0</v>
      </c>
      <c r="E243" s="581">
        <v>0</v>
      </c>
      <c r="F243" s="816"/>
    </row>
    <row r="244" spans="1:6" ht="45" customHeight="1" thickBot="1" x14ac:dyDescent="0.2">
      <c r="A244" s="815"/>
      <c r="B244" s="580" t="s">
        <v>1458</v>
      </c>
      <c r="C244" s="581"/>
      <c r="D244" s="581"/>
      <c r="E244" s="581"/>
      <c r="F244" s="817"/>
    </row>
    <row r="245" spans="1:6" x14ac:dyDescent="0.15">
      <c r="A245" s="516"/>
    </row>
    <row r="246" spans="1:6" ht="15" thickBot="1" x14ac:dyDescent="0.2">
      <c r="A246" s="516"/>
    </row>
    <row r="247" spans="1:6" s="517" customFormat="1" ht="48.75" customHeight="1" thickBot="1" x14ac:dyDescent="0.3">
      <c r="A247" s="835" t="s">
        <v>1528</v>
      </c>
      <c r="B247" s="836"/>
      <c r="C247" s="836"/>
      <c r="D247" s="836"/>
      <c r="E247" s="836"/>
      <c r="F247" s="837"/>
    </row>
    <row r="248" spans="1:6" ht="45" customHeight="1" thickBot="1" x14ac:dyDescent="0.2">
      <c r="A248" s="566" t="s">
        <v>1443</v>
      </c>
      <c r="B248" s="823" t="s">
        <v>1522</v>
      </c>
      <c r="C248" s="824"/>
      <c r="D248" s="824"/>
      <c r="E248" s="824"/>
      <c r="F248" s="825"/>
    </row>
    <row r="249" spans="1:6" ht="17.5" customHeight="1" thickBot="1" x14ac:dyDescent="0.2">
      <c r="A249" s="567" t="s">
        <v>1445</v>
      </c>
      <c r="B249" s="582"/>
      <c r="C249" s="582"/>
      <c r="D249" s="582"/>
      <c r="E249" s="582"/>
      <c r="F249" s="583"/>
    </row>
    <row r="250" spans="1:6" ht="45" customHeight="1" thickBot="1" x14ac:dyDescent="0.2">
      <c r="A250" s="566" t="s">
        <v>1446</v>
      </c>
      <c r="B250" s="570"/>
      <c r="C250" s="571" t="s">
        <v>1447</v>
      </c>
      <c r="D250" s="570"/>
      <c r="E250" s="572" t="s">
        <v>1448</v>
      </c>
      <c r="F250" s="573"/>
    </row>
    <row r="251" spans="1:6" ht="45" customHeight="1" thickBot="1" x14ac:dyDescent="0.2">
      <c r="A251" s="574" t="s">
        <v>1449</v>
      </c>
      <c r="B251" s="826"/>
      <c r="C251" s="827"/>
      <c r="D251" s="827"/>
      <c r="E251" s="827"/>
      <c r="F251" s="828"/>
    </row>
    <row r="252" spans="1:6" ht="45" customHeight="1" thickBot="1" x14ac:dyDescent="0.2">
      <c r="A252" s="829"/>
      <c r="B252" s="831"/>
      <c r="C252" s="575" t="s">
        <v>1450</v>
      </c>
      <c r="D252" s="575" t="s">
        <v>1451</v>
      </c>
      <c r="E252" s="575" t="s">
        <v>1452</v>
      </c>
      <c r="F252" s="833" t="s">
        <v>1453</v>
      </c>
    </row>
    <row r="253" spans="1:6" ht="45" customHeight="1" thickBot="1" x14ac:dyDescent="0.2">
      <c r="A253" s="830"/>
      <c r="B253" s="832"/>
      <c r="C253" s="576" t="s">
        <v>1454</v>
      </c>
      <c r="D253" s="576" t="s">
        <v>1454</v>
      </c>
      <c r="E253" s="576" t="s">
        <v>1454</v>
      </c>
      <c r="F253" s="834"/>
    </row>
    <row r="254" spans="1:6" ht="17.5" customHeight="1" thickBot="1" x14ac:dyDescent="0.2">
      <c r="A254" s="868" t="s">
        <v>1455</v>
      </c>
      <c r="B254" s="853"/>
      <c r="C254" s="582"/>
      <c r="D254" s="582"/>
      <c r="E254" s="582"/>
      <c r="F254" s="583"/>
    </row>
    <row r="255" spans="1:6" ht="45" customHeight="1" thickBot="1" x14ac:dyDescent="0.2">
      <c r="A255" s="577" t="s">
        <v>1456</v>
      </c>
      <c r="B255" s="578" t="s">
        <v>965</v>
      </c>
      <c r="C255" s="579"/>
      <c r="D255" s="579"/>
      <c r="E255" s="579"/>
      <c r="F255" s="570"/>
    </row>
    <row r="256" spans="1:6" ht="45" customHeight="1" thickBot="1" x14ac:dyDescent="0.2">
      <c r="A256" s="819" t="s">
        <v>1457</v>
      </c>
      <c r="B256" s="580" t="s">
        <v>965</v>
      </c>
      <c r="C256" s="579"/>
      <c r="D256" s="579"/>
      <c r="E256" s="579"/>
      <c r="F256" s="820"/>
    </row>
    <row r="257" spans="1:6" ht="45" customHeight="1" thickBot="1" x14ac:dyDescent="0.2">
      <c r="A257" s="815"/>
      <c r="B257" s="580" t="s">
        <v>1458</v>
      </c>
      <c r="C257" s="581"/>
      <c r="D257" s="581"/>
      <c r="E257" s="581"/>
      <c r="F257" s="817"/>
    </row>
    <row r="258" spans="1:6" ht="17.5" customHeight="1" thickBot="1" x14ac:dyDescent="0.2">
      <c r="A258" s="821" t="s">
        <v>1459</v>
      </c>
      <c r="B258" s="822"/>
      <c r="C258" s="582"/>
      <c r="D258" s="582"/>
      <c r="E258" s="582"/>
      <c r="F258" s="583"/>
    </row>
    <row r="259" spans="1:6" ht="45" customHeight="1" thickBot="1" x14ac:dyDescent="0.2">
      <c r="A259" s="819" t="s">
        <v>1523</v>
      </c>
      <c r="B259" s="580" t="s">
        <v>965</v>
      </c>
      <c r="C259" s="579"/>
      <c r="D259" s="579"/>
      <c r="E259" s="579"/>
      <c r="F259" s="820"/>
    </row>
    <row r="260" spans="1:6" ht="45" customHeight="1" thickBot="1" x14ac:dyDescent="0.2">
      <c r="A260" s="815"/>
      <c r="B260" s="580" t="s">
        <v>1458</v>
      </c>
      <c r="C260" s="581"/>
      <c r="D260" s="581"/>
      <c r="E260" s="581"/>
      <c r="F260" s="817"/>
    </row>
    <row r="261" spans="1:6" ht="45" customHeight="1" thickBot="1" x14ac:dyDescent="0.2">
      <c r="A261" s="814" t="s">
        <v>1524</v>
      </c>
      <c r="B261" s="580" t="s">
        <v>965</v>
      </c>
      <c r="C261" s="579"/>
      <c r="D261" s="579"/>
      <c r="E261" s="579"/>
      <c r="F261" s="816"/>
    </row>
    <row r="262" spans="1:6" ht="65.25" customHeight="1" thickBot="1" x14ac:dyDescent="0.2">
      <c r="A262" s="815"/>
      <c r="B262" s="580" t="s">
        <v>1458</v>
      </c>
      <c r="C262" s="581"/>
      <c r="D262" s="581"/>
      <c r="E262" s="581"/>
      <c r="F262" s="817"/>
    </row>
    <row r="263" spans="1:6" ht="45" customHeight="1" thickBot="1" x14ac:dyDescent="0.2">
      <c r="A263" s="814" t="s">
        <v>1525</v>
      </c>
      <c r="B263" s="580" t="s">
        <v>965</v>
      </c>
      <c r="C263" s="581">
        <v>0</v>
      </c>
      <c r="D263" s="581">
        <v>0</v>
      </c>
      <c r="E263" s="581">
        <v>0</v>
      </c>
      <c r="F263" s="816"/>
    </row>
    <row r="264" spans="1:6" ht="75.75" customHeight="1" thickBot="1" x14ac:dyDescent="0.2">
      <c r="A264" s="815"/>
      <c r="B264" s="580" t="s">
        <v>1458</v>
      </c>
      <c r="C264" s="581"/>
      <c r="D264" s="581"/>
      <c r="E264" s="581"/>
      <c r="F264" s="817"/>
    </row>
    <row r="265" spans="1:6" ht="17.5" customHeight="1" thickBot="1" x14ac:dyDescent="0.2">
      <c r="A265" s="567" t="s">
        <v>1463</v>
      </c>
      <c r="B265" s="582"/>
      <c r="C265" s="582"/>
      <c r="D265" s="582"/>
      <c r="E265" s="582"/>
      <c r="F265" s="583"/>
    </row>
    <row r="266" spans="1:6" ht="45" customHeight="1" thickBot="1" x14ac:dyDescent="0.2">
      <c r="A266" s="819" t="s">
        <v>1464</v>
      </c>
      <c r="B266" s="580" t="s">
        <v>965</v>
      </c>
      <c r="C266" s="581">
        <v>0</v>
      </c>
      <c r="D266" s="581">
        <v>0</v>
      </c>
      <c r="E266" s="581">
        <v>0</v>
      </c>
      <c r="F266" s="820"/>
    </row>
    <row r="267" spans="1:6" ht="45" customHeight="1" thickBot="1" x14ac:dyDescent="0.2">
      <c r="A267" s="815"/>
      <c r="B267" s="580" t="s">
        <v>1458</v>
      </c>
      <c r="C267" s="581"/>
      <c r="D267" s="581"/>
      <c r="E267" s="581"/>
      <c r="F267" s="817"/>
    </row>
    <row r="268" spans="1:6" ht="17.5" customHeight="1" thickBot="1" x14ac:dyDescent="0.2">
      <c r="A268" s="821" t="s">
        <v>1465</v>
      </c>
      <c r="B268" s="822"/>
      <c r="C268" s="822"/>
      <c r="D268" s="568"/>
      <c r="E268" s="568"/>
      <c r="F268" s="569"/>
    </row>
    <row r="269" spans="1:6" ht="45" customHeight="1" thickBot="1" x14ac:dyDescent="0.2">
      <c r="A269" s="819" t="s">
        <v>1526</v>
      </c>
      <c r="B269" s="580" t="s">
        <v>965</v>
      </c>
      <c r="C269" s="579"/>
      <c r="D269" s="579"/>
      <c r="E269" s="579"/>
      <c r="F269" s="820"/>
    </row>
    <row r="270" spans="1:6" ht="45" customHeight="1" thickBot="1" x14ac:dyDescent="0.2">
      <c r="A270" s="815"/>
      <c r="B270" s="580" t="s">
        <v>1458</v>
      </c>
      <c r="C270" s="581"/>
      <c r="D270" s="581"/>
      <c r="E270" s="581"/>
      <c r="F270" s="817"/>
    </row>
    <row r="271" spans="1:6" ht="45" customHeight="1" thickBot="1" x14ac:dyDescent="0.2">
      <c r="A271" s="814" t="s">
        <v>1527</v>
      </c>
      <c r="B271" s="580" t="s">
        <v>965</v>
      </c>
      <c r="C271" s="581">
        <v>0</v>
      </c>
      <c r="D271" s="581">
        <v>0</v>
      </c>
      <c r="E271" s="581">
        <v>0</v>
      </c>
      <c r="F271" s="816"/>
    </row>
    <row r="272" spans="1:6" ht="51.75" customHeight="1" thickBot="1" x14ac:dyDescent="0.2">
      <c r="A272" s="815"/>
      <c r="B272" s="580" t="s">
        <v>1458</v>
      </c>
      <c r="C272" s="581"/>
      <c r="D272" s="581"/>
      <c r="E272" s="581"/>
      <c r="F272" s="817"/>
    </row>
    <row r="273" spans="1:6" ht="45" customHeight="1" thickBot="1" x14ac:dyDescent="0.2">
      <c r="A273" s="814" t="s">
        <v>1468</v>
      </c>
      <c r="B273" s="580" t="s">
        <v>965</v>
      </c>
      <c r="C273" s="581">
        <v>0</v>
      </c>
      <c r="D273" s="581">
        <v>0</v>
      </c>
      <c r="E273" s="581">
        <v>0</v>
      </c>
      <c r="F273" s="816"/>
    </row>
    <row r="274" spans="1:6" ht="45" customHeight="1" thickBot="1" x14ac:dyDescent="0.2">
      <c r="A274" s="815"/>
      <c r="B274" s="580" t="s">
        <v>1458</v>
      </c>
      <c r="C274" s="581"/>
      <c r="D274" s="581"/>
      <c r="E274" s="581"/>
      <c r="F274" s="817"/>
    </row>
    <row r="275" spans="1:6" ht="14.25" customHeight="1" x14ac:dyDescent="0.15">
      <c r="A275" s="818" t="s">
        <v>624</v>
      </c>
      <c r="B275" s="818"/>
      <c r="C275" s="818"/>
      <c r="D275" s="818"/>
      <c r="E275" s="818"/>
      <c r="F275" s="818"/>
    </row>
    <row r="276" spans="1:6" x14ac:dyDescent="0.15">
      <c r="A276" s="818"/>
      <c r="B276" s="818"/>
      <c r="C276" s="818"/>
      <c r="D276" s="818"/>
      <c r="E276" s="818"/>
      <c r="F276" s="818"/>
    </row>
    <row r="277" spans="1:6" x14ac:dyDescent="0.15">
      <c r="A277" s="818"/>
      <c r="B277" s="818"/>
      <c r="C277" s="818"/>
      <c r="D277" s="818"/>
      <c r="E277" s="818"/>
      <c r="F277" s="818"/>
    </row>
    <row r="278" spans="1:6" x14ac:dyDescent="0.15">
      <c r="A278" s="818"/>
      <c r="B278" s="818"/>
      <c r="C278" s="818"/>
      <c r="D278" s="818"/>
      <c r="E278" s="818"/>
      <c r="F278" s="818"/>
    </row>
    <row r="279" spans="1:6" x14ac:dyDescent="0.15">
      <c r="A279" s="818"/>
      <c r="B279" s="818"/>
      <c r="C279" s="818"/>
      <c r="D279" s="818"/>
      <c r="E279" s="818"/>
      <c r="F279" s="818"/>
    </row>
    <row r="280" spans="1:6" x14ac:dyDescent="0.15">
      <c r="A280" s="818"/>
      <c r="B280" s="818"/>
      <c r="C280" s="818"/>
      <c r="D280" s="818"/>
      <c r="E280" s="818"/>
      <c r="F280" s="818"/>
    </row>
    <row r="281" spans="1:6" x14ac:dyDescent="0.15">
      <c r="A281" s="818"/>
      <c r="B281" s="818"/>
      <c r="C281" s="818"/>
      <c r="D281" s="818"/>
      <c r="E281" s="818"/>
      <c r="F281" s="818"/>
    </row>
    <row r="282" spans="1:6" x14ac:dyDescent="0.15">
      <c r="A282" s="818"/>
      <c r="B282" s="818"/>
      <c r="C282" s="818"/>
      <c r="D282" s="818"/>
      <c r="E282" s="818"/>
      <c r="F282" s="818"/>
    </row>
    <row r="283" spans="1:6" x14ac:dyDescent="0.15">
      <c r="A283" s="818"/>
      <c r="B283" s="818"/>
      <c r="C283" s="818"/>
      <c r="D283" s="818"/>
      <c r="E283" s="818"/>
      <c r="F283" s="818"/>
    </row>
    <row r="284" spans="1:6" x14ac:dyDescent="0.15">
      <c r="A284" s="818"/>
      <c r="B284" s="818"/>
      <c r="C284" s="818"/>
      <c r="D284" s="818"/>
      <c r="E284" s="818"/>
      <c r="F284" s="818"/>
    </row>
    <row r="285" spans="1:6" x14ac:dyDescent="0.15">
      <c r="A285" s="818"/>
      <c r="B285" s="818"/>
      <c r="C285" s="818"/>
      <c r="D285" s="818"/>
      <c r="E285" s="818"/>
      <c r="F285" s="818"/>
    </row>
  </sheetData>
  <mergeCells count="232">
    <mergeCell ref="A194:B194"/>
    <mergeCell ref="A198:B198"/>
    <mergeCell ref="A208:C208"/>
    <mergeCell ref="A217:F217"/>
    <mergeCell ref="A224:B224"/>
    <mergeCell ref="A228:B228"/>
    <mergeCell ref="A238:C238"/>
    <mergeCell ref="A247:F247"/>
    <mergeCell ref="A254:B254"/>
    <mergeCell ref="A203:A204"/>
    <mergeCell ref="F203:F204"/>
    <mergeCell ref="A206:A207"/>
    <mergeCell ref="F206:F207"/>
    <mergeCell ref="A209:A210"/>
    <mergeCell ref="F209:F210"/>
    <mergeCell ref="A196:A197"/>
    <mergeCell ref="F196:F197"/>
    <mergeCell ref="A199:A200"/>
    <mergeCell ref="F199:F200"/>
    <mergeCell ref="A201:A202"/>
    <mergeCell ref="F201:F202"/>
    <mergeCell ref="A222:A223"/>
    <mergeCell ref="B222:B223"/>
    <mergeCell ref="F222:F223"/>
    <mergeCell ref="A106:B106"/>
    <mergeCell ref="A116:C116"/>
    <mergeCell ref="A127:F127"/>
    <mergeCell ref="A134:B134"/>
    <mergeCell ref="A138:B138"/>
    <mergeCell ref="A148:C148"/>
    <mergeCell ref="A157:F157"/>
    <mergeCell ref="A164:B164"/>
    <mergeCell ref="A168:B168"/>
    <mergeCell ref="A114:A115"/>
    <mergeCell ref="F114:F115"/>
    <mergeCell ref="A117:A118"/>
    <mergeCell ref="F117:F118"/>
    <mergeCell ref="A119:A120"/>
    <mergeCell ref="F119:F120"/>
    <mergeCell ref="A107:A108"/>
    <mergeCell ref="F107:F108"/>
    <mergeCell ref="A109:A110"/>
    <mergeCell ref="F109:F110"/>
    <mergeCell ref="A111:A112"/>
    <mergeCell ref="F111:F112"/>
    <mergeCell ref="A132:A133"/>
    <mergeCell ref="F132:F133"/>
    <mergeCell ref="A136:A137"/>
    <mergeCell ref="A31:A32"/>
    <mergeCell ref="F31:F32"/>
    <mergeCell ref="B36:F36"/>
    <mergeCell ref="B39:F39"/>
    <mergeCell ref="A40:A41"/>
    <mergeCell ref="B40:B41"/>
    <mergeCell ref="F40:F41"/>
    <mergeCell ref="A59:A60"/>
    <mergeCell ref="F59:F60"/>
    <mergeCell ref="A35:F35"/>
    <mergeCell ref="A42:B42"/>
    <mergeCell ref="A46:B46"/>
    <mergeCell ref="A56:C56"/>
    <mergeCell ref="A65:F65"/>
    <mergeCell ref="A72:B72"/>
    <mergeCell ref="A76:B76"/>
    <mergeCell ref="A86:C86"/>
    <mergeCell ref="A44:A45"/>
    <mergeCell ref="F44:F45"/>
    <mergeCell ref="A47:A48"/>
    <mergeCell ref="F47:F48"/>
    <mergeCell ref="A49:A50"/>
    <mergeCell ref="F49:F50"/>
    <mergeCell ref="A61:A62"/>
    <mergeCell ref="F61:F62"/>
    <mergeCell ref="B66:F66"/>
    <mergeCell ref="B69:F69"/>
    <mergeCell ref="A51:A52"/>
    <mergeCell ref="F51:F52"/>
    <mergeCell ref="A54:A55"/>
    <mergeCell ref="F54:F55"/>
    <mergeCell ref="A57:A58"/>
    <mergeCell ref="F57:F58"/>
    <mergeCell ref="A79:A80"/>
    <mergeCell ref="F79:F80"/>
    <mergeCell ref="A81:A82"/>
    <mergeCell ref="F81:F82"/>
    <mergeCell ref="B9:F9"/>
    <mergeCell ref="A10:A11"/>
    <mergeCell ref="B10:B11"/>
    <mergeCell ref="F10:F11"/>
    <mergeCell ref="A14:A15"/>
    <mergeCell ref="F14:F15"/>
    <mergeCell ref="A1:E1"/>
    <mergeCell ref="F1:F3"/>
    <mergeCell ref="A2:E2"/>
    <mergeCell ref="A3:D3"/>
    <mergeCell ref="A4:F4"/>
    <mergeCell ref="B6:F6"/>
    <mergeCell ref="A5:F5"/>
    <mergeCell ref="A12:B12"/>
    <mergeCell ref="A16:B16"/>
    <mergeCell ref="A24:A25"/>
    <mergeCell ref="F24:F25"/>
    <mergeCell ref="A27:A28"/>
    <mergeCell ref="F27:F28"/>
    <mergeCell ref="A29:A30"/>
    <mergeCell ref="F29:F30"/>
    <mergeCell ref="A17:A18"/>
    <mergeCell ref="F17:F18"/>
    <mergeCell ref="A19:A20"/>
    <mergeCell ref="F19:F20"/>
    <mergeCell ref="A21:A22"/>
    <mergeCell ref="F21:F22"/>
    <mergeCell ref="A26:C26"/>
    <mergeCell ref="A84:A85"/>
    <mergeCell ref="F84:F85"/>
    <mergeCell ref="A70:A71"/>
    <mergeCell ref="B70:B71"/>
    <mergeCell ref="F70:F71"/>
    <mergeCell ref="A74:A75"/>
    <mergeCell ref="F74:F75"/>
    <mergeCell ref="A77:A78"/>
    <mergeCell ref="F77:F78"/>
    <mergeCell ref="B96:F96"/>
    <mergeCell ref="B99:F99"/>
    <mergeCell ref="A100:A101"/>
    <mergeCell ref="B100:B101"/>
    <mergeCell ref="F100:F101"/>
    <mergeCell ref="A104:A105"/>
    <mergeCell ref="F104:F105"/>
    <mergeCell ref="A87:A88"/>
    <mergeCell ref="F87:F88"/>
    <mergeCell ref="A89:A90"/>
    <mergeCell ref="F89:F90"/>
    <mergeCell ref="A91:A92"/>
    <mergeCell ref="F91:F92"/>
    <mergeCell ref="A95:F95"/>
    <mergeCell ref="A102:B102"/>
    <mergeCell ref="F136:F137"/>
    <mergeCell ref="A139:A140"/>
    <mergeCell ref="F139:F140"/>
    <mergeCell ref="A121:A122"/>
    <mergeCell ref="F121:F122"/>
    <mergeCell ref="A123:A124"/>
    <mergeCell ref="F123:F124"/>
    <mergeCell ref="B128:F128"/>
    <mergeCell ref="B131:F131"/>
    <mergeCell ref="A149:A150"/>
    <mergeCell ref="F149:F150"/>
    <mergeCell ref="A151:A152"/>
    <mergeCell ref="F151:F152"/>
    <mergeCell ref="A153:A154"/>
    <mergeCell ref="F153:F154"/>
    <mergeCell ref="A141:A142"/>
    <mergeCell ref="F141:F142"/>
    <mergeCell ref="A143:A144"/>
    <mergeCell ref="F143:F144"/>
    <mergeCell ref="A146:A147"/>
    <mergeCell ref="F146:F147"/>
    <mergeCell ref="A169:A170"/>
    <mergeCell ref="F169:F170"/>
    <mergeCell ref="A171:A172"/>
    <mergeCell ref="F171:F172"/>
    <mergeCell ref="A173:A174"/>
    <mergeCell ref="F173:F174"/>
    <mergeCell ref="B158:F158"/>
    <mergeCell ref="B161:F161"/>
    <mergeCell ref="A162:A163"/>
    <mergeCell ref="B162:B163"/>
    <mergeCell ref="F162:F163"/>
    <mergeCell ref="A166:A167"/>
    <mergeCell ref="F166:F167"/>
    <mergeCell ref="A183:A184"/>
    <mergeCell ref="F183:F184"/>
    <mergeCell ref="B188:F188"/>
    <mergeCell ref="B191:F191"/>
    <mergeCell ref="A192:A193"/>
    <mergeCell ref="B192:B193"/>
    <mergeCell ref="F192:F193"/>
    <mergeCell ref="A176:A177"/>
    <mergeCell ref="F176:F177"/>
    <mergeCell ref="A179:A180"/>
    <mergeCell ref="F179:F180"/>
    <mergeCell ref="A181:A182"/>
    <mergeCell ref="F181:F182"/>
    <mergeCell ref="A178:C178"/>
    <mergeCell ref="A187:F187"/>
    <mergeCell ref="A226:A227"/>
    <mergeCell ref="F226:F227"/>
    <mergeCell ref="A229:A230"/>
    <mergeCell ref="F229:F230"/>
    <mergeCell ref="A211:A212"/>
    <mergeCell ref="F211:F212"/>
    <mergeCell ref="A213:A214"/>
    <mergeCell ref="F213:F214"/>
    <mergeCell ref="B218:F218"/>
    <mergeCell ref="B221:F221"/>
    <mergeCell ref="A239:A240"/>
    <mergeCell ref="F239:F240"/>
    <mergeCell ref="A241:A242"/>
    <mergeCell ref="F241:F242"/>
    <mergeCell ref="A243:A244"/>
    <mergeCell ref="F243:F244"/>
    <mergeCell ref="A231:A232"/>
    <mergeCell ref="F231:F232"/>
    <mergeCell ref="A233:A234"/>
    <mergeCell ref="F233:F234"/>
    <mergeCell ref="A236:A237"/>
    <mergeCell ref="F236:F237"/>
    <mergeCell ref="A259:A260"/>
    <mergeCell ref="F259:F260"/>
    <mergeCell ref="A261:A262"/>
    <mergeCell ref="F261:F262"/>
    <mergeCell ref="A263:A264"/>
    <mergeCell ref="F263:F264"/>
    <mergeCell ref="B248:F248"/>
    <mergeCell ref="B251:F251"/>
    <mergeCell ref="A252:A253"/>
    <mergeCell ref="B252:B253"/>
    <mergeCell ref="F252:F253"/>
    <mergeCell ref="A256:A257"/>
    <mergeCell ref="F256:F257"/>
    <mergeCell ref="A258:B258"/>
    <mergeCell ref="A273:A274"/>
    <mergeCell ref="F273:F274"/>
    <mergeCell ref="A275:F285"/>
    <mergeCell ref="A266:A267"/>
    <mergeCell ref="F266:F267"/>
    <mergeCell ref="A269:A270"/>
    <mergeCell ref="F269:F270"/>
    <mergeCell ref="A271:A272"/>
    <mergeCell ref="F271:F272"/>
    <mergeCell ref="A268:C26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265E-C336-450D-9133-534ADDFFACBC}">
  <dimension ref="A1:F77"/>
  <sheetViews>
    <sheetView topLeftCell="A4" workbookViewId="0">
      <selection activeCell="B7" sqref="B7:F7"/>
    </sheetView>
  </sheetViews>
  <sheetFormatPr baseColWidth="10" defaultColWidth="9.1640625" defaultRowHeight="15" x14ac:dyDescent="0.2"/>
  <cols>
    <col min="1" max="1" width="27.33203125" customWidth="1"/>
    <col min="2" max="2" width="15.33203125" customWidth="1"/>
    <col min="5" max="5" width="9.5" customWidth="1"/>
    <col min="6" max="6" width="23.1640625" customWidth="1"/>
  </cols>
  <sheetData>
    <row r="1" spans="1:6" x14ac:dyDescent="0.2">
      <c r="A1" s="897" t="s">
        <v>731</v>
      </c>
      <c r="B1" s="898"/>
      <c r="C1" s="898"/>
      <c r="D1" s="898"/>
      <c r="E1" s="898"/>
      <c r="F1" s="899" t="s">
        <v>650</v>
      </c>
    </row>
    <row r="2" spans="1:6" x14ac:dyDescent="0.2">
      <c r="A2" s="863" t="s">
        <v>732</v>
      </c>
      <c r="B2" s="864"/>
      <c r="C2" s="864"/>
      <c r="D2" s="864"/>
      <c r="E2" s="864"/>
      <c r="F2" s="900"/>
    </row>
    <row r="3" spans="1:6" ht="16" thickBot="1" x14ac:dyDescent="0.25">
      <c r="A3" s="863" t="s">
        <v>733</v>
      </c>
      <c r="B3" s="864"/>
      <c r="C3" s="864"/>
      <c r="D3" s="864"/>
      <c r="E3" s="492"/>
      <c r="F3" s="901"/>
    </row>
    <row r="4" spans="1:6" ht="30.75" customHeight="1" x14ac:dyDescent="0.2">
      <c r="A4" s="902" t="s">
        <v>651</v>
      </c>
      <c r="B4" s="902"/>
      <c r="C4" s="902"/>
      <c r="D4" s="902"/>
      <c r="E4" s="902"/>
      <c r="F4" s="903"/>
    </row>
    <row r="5" spans="1:6" ht="158.25" customHeight="1" x14ac:dyDescent="0.2">
      <c r="A5" s="884" t="s">
        <v>652</v>
      </c>
      <c r="B5" s="885"/>
      <c r="C5" s="885"/>
      <c r="D5" s="885"/>
      <c r="E5" s="885"/>
      <c r="F5" s="886"/>
    </row>
    <row r="6" spans="1:6" x14ac:dyDescent="0.2">
      <c r="A6" s="493" t="s">
        <v>653</v>
      </c>
      <c r="B6" s="881" t="s">
        <v>654</v>
      </c>
      <c r="C6" s="882"/>
      <c r="D6" s="882"/>
      <c r="E6" s="882"/>
      <c r="F6" s="883"/>
    </row>
    <row r="7" spans="1:6" ht="59.25" customHeight="1" x14ac:dyDescent="0.2">
      <c r="A7" s="493" t="s">
        <v>655</v>
      </c>
      <c r="B7" s="881" t="s">
        <v>1542</v>
      </c>
      <c r="C7" s="882"/>
      <c r="D7" s="882"/>
      <c r="E7" s="882"/>
      <c r="F7" s="883"/>
    </row>
    <row r="8" spans="1:6" x14ac:dyDescent="0.2">
      <c r="A8" s="494" t="s">
        <v>656</v>
      </c>
      <c r="B8" s="495"/>
      <c r="C8" s="495"/>
      <c r="D8" s="495"/>
      <c r="E8" s="495"/>
      <c r="F8" s="496"/>
    </row>
    <row r="9" spans="1:6" ht="45" x14ac:dyDescent="0.2">
      <c r="A9" s="497" t="s">
        <v>657</v>
      </c>
      <c r="B9" s="526"/>
      <c r="C9" s="499" t="s">
        <v>658</v>
      </c>
      <c r="D9" s="498"/>
      <c r="E9" s="499" t="s">
        <v>659</v>
      </c>
      <c r="F9" s="527"/>
    </row>
    <row r="10" spans="1:6" ht="16" thickBot="1" x14ac:dyDescent="0.25">
      <c r="A10" s="524" t="s">
        <v>660</v>
      </c>
      <c r="B10" s="892"/>
      <c r="C10" s="893"/>
      <c r="D10" s="893"/>
      <c r="E10" s="893"/>
      <c r="F10" s="894"/>
    </row>
    <row r="11" spans="1:6" ht="16" thickBot="1" x14ac:dyDescent="0.25">
      <c r="A11" s="528"/>
      <c r="B11" s="529"/>
      <c r="C11" s="529"/>
      <c r="D11" s="529"/>
      <c r="E11" s="529"/>
      <c r="F11" s="530"/>
    </row>
    <row r="12" spans="1:6" x14ac:dyDescent="0.2">
      <c r="A12" s="531"/>
      <c r="B12" s="890"/>
      <c r="C12" s="525" t="s">
        <v>661</v>
      </c>
      <c r="D12" s="525" t="s">
        <v>662</v>
      </c>
      <c r="E12" s="525" t="s">
        <v>663</v>
      </c>
      <c r="F12" s="895" t="s">
        <v>664</v>
      </c>
    </row>
    <row r="13" spans="1:6" ht="30" x14ac:dyDescent="0.2">
      <c r="A13" s="532"/>
      <c r="B13" s="891"/>
      <c r="C13" s="533" t="s">
        <v>665</v>
      </c>
      <c r="D13" s="533" t="s">
        <v>734</v>
      </c>
      <c r="E13" s="533" t="s">
        <v>735</v>
      </c>
      <c r="F13" s="896"/>
    </row>
    <row r="14" spans="1:6" x14ac:dyDescent="0.2">
      <c r="A14" s="494" t="s">
        <v>666</v>
      </c>
      <c r="B14" s="495"/>
      <c r="C14" s="495"/>
      <c r="D14" s="495"/>
      <c r="E14" s="495"/>
      <c r="F14" s="496"/>
    </row>
    <row r="15" spans="1:6" ht="45" x14ac:dyDescent="0.2">
      <c r="A15" s="500" t="s">
        <v>667</v>
      </c>
      <c r="B15" s="501" t="s">
        <v>736</v>
      </c>
      <c r="C15" s="502"/>
      <c r="D15" s="502"/>
      <c r="E15" s="502"/>
      <c r="F15" s="503"/>
    </row>
    <row r="16" spans="1:6" x14ac:dyDescent="0.2">
      <c r="A16" s="879" t="s">
        <v>668</v>
      </c>
      <c r="B16" s="501" t="s">
        <v>737</v>
      </c>
      <c r="C16" s="502"/>
      <c r="D16" s="502"/>
      <c r="E16" s="502"/>
      <c r="F16" s="854"/>
    </row>
    <row r="17" spans="1:6" ht="27.75" customHeight="1" x14ac:dyDescent="0.2">
      <c r="A17" s="880"/>
      <c r="B17" s="501" t="s">
        <v>738</v>
      </c>
      <c r="C17" s="504" t="s">
        <v>285</v>
      </c>
      <c r="D17" s="504" t="s">
        <v>739</v>
      </c>
      <c r="E17" s="504" t="s">
        <v>740</v>
      </c>
      <c r="F17" s="855"/>
    </row>
    <row r="18" spans="1:6" x14ac:dyDescent="0.2">
      <c r="A18" s="494" t="s">
        <v>669</v>
      </c>
      <c r="B18" s="495"/>
      <c r="C18" s="495"/>
      <c r="D18" s="495"/>
      <c r="E18" s="495"/>
      <c r="F18" s="496"/>
    </row>
    <row r="19" spans="1:6" x14ac:dyDescent="0.2">
      <c r="A19" s="879" t="s">
        <v>670</v>
      </c>
      <c r="B19" s="501" t="s">
        <v>741</v>
      </c>
      <c r="C19" s="502"/>
      <c r="D19" s="502"/>
      <c r="E19" s="502"/>
      <c r="F19" s="854"/>
    </row>
    <row r="20" spans="1:6" ht="34.5" customHeight="1" x14ac:dyDescent="0.2">
      <c r="A20" s="880"/>
      <c r="B20" s="501" t="s">
        <v>742</v>
      </c>
      <c r="C20" s="504" t="s">
        <v>743</v>
      </c>
      <c r="D20" s="504" t="s">
        <v>744</v>
      </c>
      <c r="E20" s="504" t="s">
        <v>745</v>
      </c>
      <c r="F20" s="855"/>
    </row>
    <row r="21" spans="1:6" x14ac:dyDescent="0.2">
      <c r="A21" s="879" t="s">
        <v>671</v>
      </c>
      <c r="B21" s="501" t="s">
        <v>746</v>
      </c>
      <c r="C21" s="502"/>
      <c r="D21" s="502"/>
      <c r="E21" s="502"/>
      <c r="F21" s="854"/>
    </row>
    <row r="22" spans="1:6" ht="28.5" customHeight="1" x14ac:dyDescent="0.2">
      <c r="A22" s="880"/>
      <c r="B22" s="501" t="s">
        <v>747</v>
      </c>
      <c r="C22" s="504" t="s">
        <v>748</v>
      </c>
      <c r="D22" s="504" t="s">
        <v>749</v>
      </c>
      <c r="E22" s="504" t="s">
        <v>750</v>
      </c>
      <c r="F22" s="855"/>
    </row>
    <row r="23" spans="1:6" x14ac:dyDescent="0.2">
      <c r="A23" s="879" t="s">
        <v>672</v>
      </c>
      <c r="B23" s="501" t="s">
        <v>751</v>
      </c>
      <c r="C23" s="505">
        <v>0</v>
      </c>
      <c r="D23" s="505">
        <v>0</v>
      </c>
      <c r="E23" s="505">
        <v>0</v>
      </c>
      <c r="F23" s="854"/>
    </row>
    <row r="24" spans="1:6" ht="30.75" customHeight="1" x14ac:dyDescent="0.2">
      <c r="A24" s="880"/>
      <c r="B24" s="501" t="s">
        <v>752</v>
      </c>
      <c r="C24" s="504" t="s">
        <v>753</v>
      </c>
      <c r="D24" s="504" t="s">
        <v>754</v>
      </c>
      <c r="E24" s="504" t="s">
        <v>755</v>
      </c>
      <c r="F24" s="855"/>
    </row>
    <row r="25" spans="1:6" x14ac:dyDescent="0.2">
      <c r="A25" s="494" t="s">
        <v>673</v>
      </c>
      <c r="B25" s="495"/>
      <c r="C25" s="495"/>
      <c r="D25" s="495"/>
      <c r="E25" s="495"/>
      <c r="F25" s="496"/>
    </row>
    <row r="26" spans="1:6" x14ac:dyDescent="0.2">
      <c r="A26" s="879" t="s">
        <v>674</v>
      </c>
      <c r="B26" s="501" t="s">
        <v>756</v>
      </c>
      <c r="C26" s="505">
        <v>0</v>
      </c>
      <c r="D26" s="505">
        <v>0</v>
      </c>
      <c r="E26" s="505">
        <v>0</v>
      </c>
      <c r="F26" s="854"/>
    </row>
    <row r="27" spans="1:6" ht="25.5" customHeight="1" x14ac:dyDescent="0.2">
      <c r="A27" s="880"/>
      <c r="B27" s="501" t="s">
        <v>757</v>
      </c>
      <c r="C27" s="504" t="s">
        <v>758</v>
      </c>
      <c r="D27" s="504" t="s">
        <v>759</v>
      </c>
      <c r="E27" s="504" t="s">
        <v>760</v>
      </c>
      <c r="F27" s="855"/>
    </row>
    <row r="28" spans="1:6" x14ac:dyDescent="0.2">
      <c r="A28" s="494" t="s">
        <v>675</v>
      </c>
      <c r="B28" s="495"/>
      <c r="C28" s="495"/>
      <c r="D28" s="495"/>
      <c r="E28" s="495"/>
      <c r="F28" s="496"/>
    </row>
    <row r="29" spans="1:6" x14ac:dyDescent="0.2">
      <c r="A29" s="879" t="s">
        <v>676</v>
      </c>
      <c r="B29" s="501" t="s">
        <v>761</v>
      </c>
      <c r="C29" s="502"/>
      <c r="D29" s="502"/>
      <c r="E29" s="502"/>
      <c r="F29" s="854"/>
    </row>
    <row r="30" spans="1:6" x14ac:dyDescent="0.2">
      <c r="A30" s="880"/>
      <c r="B30" s="501" t="s">
        <v>762</v>
      </c>
      <c r="C30" s="504" t="s">
        <v>763</v>
      </c>
      <c r="D30" s="504" t="s">
        <v>764</v>
      </c>
      <c r="E30" s="504" t="s">
        <v>765</v>
      </c>
      <c r="F30" s="855"/>
    </row>
    <row r="31" spans="1:6" x14ac:dyDescent="0.2">
      <c r="A31" s="879" t="s">
        <v>677</v>
      </c>
      <c r="B31" s="501" t="s">
        <v>766</v>
      </c>
      <c r="C31" s="505">
        <v>0</v>
      </c>
      <c r="D31" s="505">
        <v>0</v>
      </c>
      <c r="E31" s="505">
        <v>0</v>
      </c>
      <c r="F31" s="854"/>
    </row>
    <row r="32" spans="1:6" ht="29.25" customHeight="1" x14ac:dyDescent="0.2">
      <c r="A32" s="880"/>
      <c r="B32" s="501" t="s">
        <v>767</v>
      </c>
      <c r="C32" s="504" t="s">
        <v>768</v>
      </c>
      <c r="D32" s="504" t="s">
        <v>769</v>
      </c>
      <c r="E32" s="504" t="s">
        <v>770</v>
      </c>
      <c r="F32" s="855"/>
    </row>
    <row r="33" spans="1:6" x14ac:dyDescent="0.2">
      <c r="A33" s="879" t="s">
        <v>678</v>
      </c>
      <c r="B33" s="501" t="s">
        <v>771</v>
      </c>
      <c r="C33" s="505">
        <v>0</v>
      </c>
      <c r="D33" s="505">
        <v>0</v>
      </c>
      <c r="E33" s="505">
        <v>0</v>
      </c>
      <c r="F33" s="854"/>
    </row>
    <row r="34" spans="1:6" x14ac:dyDescent="0.2">
      <c r="A34" s="880"/>
      <c r="B34" s="501" t="s">
        <v>772</v>
      </c>
      <c r="C34" s="504" t="s">
        <v>773</v>
      </c>
      <c r="D34" s="504" t="s">
        <v>774</v>
      </c>
      <c r="E34" s="504" t="s">
        <v>775</v>
      </c>
      <c r="F34" s="855"/>
    </row>
    <row r="35" spans="1:6" x14ac:dyDescent="0.2">
      <c r="A35" s="507"/>
      <c r="B35" s="507"/>
      <c r="C35" s="507"/>
      <c r="D35" s="507"/>
      <c r="E35" s="507"/>
      <c r="F35" s="507"/>
    </row>
    <row r="36" spans="1:6" x14ac:dyDescent="0.2">
      <c r="A36" s="507"/>
      <c r="B36" s="507"/>
      <c r="C36" s="507"/>
      <c r="D36" s="507"/>
      <c r="E36" s="507"/>
      <c r="F36" s="507"/>
    </row>
    <row r="37" spans="1:6" ht="108.75" customHeight="1" x14ac:dyDescent="0.2">
      <c r="A37" s="884" t="s">
        <v>679</v>
      </c>
      <c r="B37" s="885"/>
      <c r="C37" s="885"/>
      <c r="D37" s="885"/>
      <c r="E37" s="885"/>
      <c r="F37" s="886"/>
    </row>
    <row r="38" spans="1:6" x14ac:dyDescent="0.2">
      <c r="A38" s="500" t="s">
        <v>776</v>
      </c>
      <c r="B38" s="881" t="s">
        <v>777</v>
      </c>
      <c r="C38" s="882"/>
      <c r="D38" s="882"/>
      <c r="E38" s="882"/>
      <c r="F38" s="883"/>
    </row>
    <row r="39" spans="1:6" ht="30" x14ac:dyDescent="0.2">
      <c r="A39" s="500" t="s">
        <v>778</v>
      </c>
      <c r="B39" s="881" t="s">
        <v>680</v>
      </c>
      <c r="C39" s="882"/>
      <c r="D39" s="882"/>
      <c r="E39" s="882"/>
      <c r="F39" s="883"/>
    </row>
    <row r="40" spans="1:6" x14ac:dyDescent="0.2">
      <c r="A40" s="872" t="s">
        <v>779</v>
      </c>
      <c r="B40" s="873"/>
      <c r="C40" s="873"/>
      <c r="D40" s="873"/>
      <c r="E40" s="873"/>
      <c r="F40" s="874"/>
    </row>
    <row r="41" spans="1:6" ht="45" x14ac:dyDescent="0.2">
      <c r="A41" s="500" t="s">
        <v>780</v>
      </c>
      <c r="B41" s="498"/>
      <c r="C41" s="499" t="s">
        <v>781</v>
      </c>
      <c r="D41" s="498"/>
      <c r="E41" s="499" t="s">
        <v>782</v>
      </c>
      <c r="F41" s="533"/>
    </row>
    <row r="42" spans="1:6" ht="16" thickBot="1" x14ac:dyDescent="0.25">
      <c r="A42" s="500" t="s">
        <v>783</v>
      </c>
      <c r="B42" s="887"/>
      <c r="C42" s="888"/>
      <c r="D42" s="888"/>
      <c r="E42" s="888"/>
      <c r="F42" s="889"/>
    </row>
    <row r="43" spans="1:6" ht="16" thickBot="1" x14ac:dyDescent="0.25">
      <c r="A43" s="528"/>
      <c r="B43" s="529"/>
      <c r="C43" s="529"/>
      <c r="D43" s="529"/>
      <c r="E43" s="529"/>
      <c r="F43" s="530"/>
    </row>
    <row r="44" spans="1:6" x14ac:dyDescent="0.2">
      <c r="A44" s="875"/>
      <c r="B44" s="890"/>
      <c r="C44" s="499" t="s">
        <v>784</v>
      </c>
      <c r="D44" s="499" t="s">
        <v>785</v>
      </c>
      <c r="E44" s="499" t="s">
        <v>786</v>
      </c>
      <c r="F44" s="877" t="s">
        <v>787</v>
      </c>
    </row>
    <row r="45" spans="1:6" ht="30" x14ac:dyDescent="0.2">
      <c r="A45" s="876"/>
      <c r="B45" s="891"/>
      <c r="C45" s="533" t="s">
        <v>788</v>
      </c>
      <c r="D45" s="533" t="s">
        <v>789</v>
      </c>
      <c r="E45" s="533" t="s">
        <v>790</v>
      </c>
      <c r="F45" s="878"/>
    </row>
    <row r="46" spans="1:6" x14ac:dyDescent="0.2">
      <c r="A46" s="872" t="s">
        <v>791</v>
      </c>
      <c r="B46" s="873"/>
      <c r="C46" s="873"/>
      <c r="D46" s="873"/>
      <c r="E46" s="873"/>
      <c r="F46" s="874"/>
    </row>
    <row r="47" spans="1:6" ht="45" x14ac:dyDescent="0.2">
      <c r="A47" s="500" t="s">
        <v>681</v>
      </c>
      <c r="B47" s="501" t="s">
        <v>792</v>
      </c>
      <c r="C47" s="502"/>
      <c r="D47" s="502"/>
      <c r="E47" s="502"/>
      <c r="F47" s="503"/>
    </row>
    <row r="48" spans="1:6" x14ac:dyDescent="0.2">
      <c r="A48" s="869" t="s">
        <v>793</v>
      </c>
      <c r="B48" s="501" t="s">
        <v>794</v>
      </c>
      <c r="C48" s="502"/>
      <c r="D48" s="502"/>
      <c r="E48" s="502"/>
      <c r="F48" s="854"/>
    </row>
    <row r="49" spans="1:6" ht="32.25" customHeight="1" x14ac:dyDescent="0.2">
      <c r="A49" s="870"/>
      <c r="B49" s="501" t="s">
        <v>795</v>
      </c>
      <c r="C49" s="504" t="s">
        <v>796</v>
      </c>
      <c r="D49" s="504" t="s">
        <v>797</v>
      </c>
      <c r="E49" s="504" t="s">
        <v>798</v>
      </c>
      <c r="F49" s="855"/>
    </row>
    <row r="50" spans="1:6" x14ac:dyDescent="0.2">
      <c r="A50" s="872" t="s">
        <v>799</v>
      </c>
      <c r="B50" s="873"/>
      <c r="C50" s="873"/>
      <c r="D50" s="873"/>
      <c r="E50" s="873"/>
      <c r="F50" s="874"/>
    </row>
    <row r="51" spans="1:6" x14ac:dyDescent="0.2">
      <c r="A51" s="869" t="s">
        <v>800</v>
      </c>
      <c r="B51" s="501" t="s">
        <v>801</v>
      </c>
      <c r="C51" s="502"/>
      <c r="D51" s="502"/>
      <c r="E51" s="502"/>
      <c r="F51" s="854"/>
    </row>
    <row r="52" spans="1:6" ht="30.75" customHeight="1" x14ac:dyDescent="0.2">
      <c r="A52" s="870"/>
      <c r="B52" s="501" t="s">
        <v>802</v>
      </c>
      <c r="C52" s="504" t="s">
        <v>803</v>
      </c>
      <c r="D52" s="504" t="s">
        <v>804</v>
      </c>
      <c r="E52" s="504" t="s">
        <v>805</v>
      </c>
      <c r="F52" s="855"/>
    </row>
    <row r="53" spans="1:6" x14ac:dyDescent="0.2">
      <c r="A53" s="869" t="s">
        <v>806</v>
      </c>
      <c r="B53" s="501" t="s">
        <v>807</v>
      </c>
      <c r="C53" s="502"/>
      <c r="D53" s="502"/>
      <c r="E53" s="502"/>
      <c r="F53" s="854"/>
    </row>
    <row r="54" spans="1:6" ht="28.5" customHeight="1" x14ac:dyDescent="0.2">
      <c r="A54" s="870"/>
      <c r="B54" s="501" t="s">
        <v>808</v>
      </c>
      <c r="C54" s="504" t="s">
        <v>809</v>
      </c>
      <c r="D54" s="504" t="s">
        <v>810</v>
      </c>
      <c r="E54" s="504" t="s">
        <v>811</v>
      </c>
      <c r="F54" s="855"/>
    </row>
    <row r="55" spans="1:6" x14ac:dyDescent="0.2">
      <c r="A55" s="869" t="s">
        <v>812</v>
      </c>
      <c r="B55" s="501" t="s">
        <v>813</v>
      </c>
      <c r="C55" s="505">
        <v>0</v>
      </c>
      <c r="D55" s="505">
        <v>0</v>
      </c>
      <c r="E55" s="505">
        <v>0</v>
      </c>
      <c r="F55" s="854"/>
    </row>
    <row r="56" spans="1:6" ht="24.75" customHeight="1" x14ac:dyDescent="0.2">
      <c r="A56" s="870"/>
      <c r="B56" s="501" t="s">
        <v>814</v>
      </c>
      <c r="C56" s="504" t="s">
        <v>815</v>
      </c>
      <c r="D56" s="504" t="s">
        <v>816</v>
      </c>
      <c r="E56" s="504" t="s">
        <v>817</v>
      </c>
      <c r="F56" s="855"/>
    </row>
    <row r="57" spans="1:6" x14ac:dyDescent="0.2">
      <c r="A57" s="872" t="s">
        <v>818</v>
      </c>
      <c r="B57" s="873"/>
      <c r="C57" s="873"/>
      <c r="D57" s="873"/>
      <c r="E57" s="873"/>
      <c r="F57" s="874"/>
    </row>
    <row r="58" spans="1:6" x14ac:dyDescent="0.2">
      <c r="A58" s="869" t="s">
        <v>819</v>
      </c>
      <c r="B58" s="501" t="s">
        <v>820</v>
      </c>
      <c r="C58" s="505">
        <v>0</v>
      </c>
      <c r="D58" s="505">
        <v>0</v>
      </c>
      <c r="E58" s="505">
        <v>0</v>
      </c>
      <c r="F58" s="854"/>
    </row>
    <row r="59" spans="1:6" ht="33.75" customHeight="1" x14ac:dyDescent="0.2">
      <c r="A59" s="870"/>
      <c r="B59" s="501" t="s">
        <v>821</v>
      </c>
      <c r="C59" s="504" t="s">
        <v>822</v>
      </c>
      <c r="D59" s="504" t="s">
        <v>823</v>
      </c>
      <c r="E59" s="504" t="s">
        <v>824</v>
      </c>
      <c r="F59" s="855"/>
    </row>
    <row r="60" spans="1:6" x14ac:dyDescent="0.2">
      <c r="A60" s="872" t="s">
        <v>825</v>
      </c>
      <c r="B60" s="873"/>
      <c r="C60" s="873"/>
      <c r="D60" s="873"/>
      <c r="E60" s="873"/>
      <c r="F60" s="874"/>
    </row>
    <row r="61" spans="1:6" x14ac:dyDescent="0.2">
      <c r="A61" s="869" t="s">
        <v>826</v>
      </c>
      <c r="B61" s="501" t="s">
        <v>827</v>
      </c>
      <c r="C61" s="502"/>
      <c r="D61" s="502"/>
      <c r="E61" s="502"/>
      <c r="F61" s="854"/>
    </row>
    <row r="62" spans="1:6" ht="25.5" customHeight="1" x14ac:dyDescent="0.2">
      <c r="A62" s="870"/>
      <c r="B62" s="501" t="s">
        <v>828</v>
      </c>
      <c r="C62" s="504" t="s">
        <v>829</v>
      </c>
      <c r="D62" s="504" t="s">
        <v>830</v>
      </c>
      <c r="E62" s="504" t="s">
        <v>831</v>
      </c>
      <c r="F62" s="855"/>
    </row>
    <row r="63" spans="1:6" x14ac:dyDescent="0.2">
      <c r="A63" s="869" t="s">
        <v>832</v>
      </c>
      <c r="B63" s="501" t="s">
        <v>833</v>
      </c>
      <c r="C63" s="505">
        <v>0</v>
      </c>
      <c r="D63" s="505">
        <v>0</v>
      </c>
      <c r="E63" s="505">
        <v>0</v>
      </c>
      <c r="F63" s="854"/>
    </row>
    <row r="64" spans="1:6" ht="29.25" customHeight="1" x14ac:dyDescent="0.2">
      <c r="A64" s="870"/>
      <c r="B64" s="501" t="s">
        <v>834</v>
      </c>
      <c r="C64" s="504" t="s">
        <v>835</v>
      </c>
      <c r="D64" s="504" t="s">
        <v>836</v>
      </c>
      <c r="E64" s="504" t="s">
        <v>837</v>
      </c>
      <c r="F64" s="855"/>
    </row>
    <row r="65" spans="1:6" x14ac:dyDescent="0.2">
      <c r="A65" s="869" t="s">
        <v>838</v>
      </c>
      <c r="B65" s="501" t="s">
        <v>839</v>
      </c>
      <c r="C65" s="505">
        <v>0</v>
      </c>
      <c r="D65" s="505">
        <v>0</v>
      </c>
      <c r="E65" s="505">
        <v>0</v>
      </c>
      <c r="F65" s="854"/>
    </row>
    <row r="66" spans="1:6" ht="32.25" customHeight="1" x14ac:dyDescent="0.2">
      <c r="A66" s="870"/>
      <c r="B66" s="501" t="s">
        <v>840</v>
      </c>
      <c r="C66" s="504" t="s">
        <v>841</v>
      </c>
      <c r="D66" s="504" t="s">
        <v>842</v>
      </c>
      <c r="E66" s="504" t="s">
        <v>843</v>
      </c>
      <c r="F66" s="855"/>
    </row>
    <row r="67" spans="1:6" x14ac:dyDescent="0.2">
      <c r="A67" s="871" t="s">
        <v>844</v>
      </c>
      <c r="B67" s="871"/>
      <c r="C67" s="871"/>
      <c r="D67" s="871"/>
      <c r="E67" s="871"/>
      <c r="F67" s="871"/>
    </row>
    <row r="68" spans="1:6" x14ac:dyDescent="0.2">
      <c r="A68" s="871"/>
      <c r="B68" s="871"/>
      <c r="C68" s="871"/>
      <c r="D68" s="871"/>
      <c r="E68" s="871"/>
      <c r="F68" s="871"/>
    </row>
    <row r="69" spans="1:6" x14ac:dyDescent="0.2">
      <c r="A69" s="871"/>
      <c r="B69" s="871"/>
      <c r="C69" s="871"/>
      <c r="D69" s="871"/>
      <c r="E69" s="871"/>
      <c r="F69" s="871"/>
    </row>
    <row r="70" spans="1:6" x14ac:dyDescent="0.2">
      <c r="A70" s="871"/>
      <c r="B70" s="871"/>
      <c r="C70" s="871"/>
      <c r="D70" s="871"/>
      <c r="E70" s="871"/>
      <c r="F70" s="871"/>
    </row>
    <row r="71" spans="1:6" x14ac:dyDescent="0.2">
      <c r="A71" s="871"/>
      <c r="B71" s="871"/>
      <c r="C71" s="871"/>
      <c r="D71" s="871"/>
      <c r="E71" s="871"/>
      <c r="F71" s="871"/>
    </row>
    <row r="72" spans="1:6" x14ac:dyDescent="0.2">
      <c r="A72" s="871"/>
      <c r="B72" s="871"/>
      <c r="C72" s="871"/>
      <c r="D72" s="871"/>
      <c r="E72" s="871"/>
      <c r="F72" s="871"/>
    </row>
    <row r="73" spans="1:6" x14ac:dyDescent="0.2">
      <c r="A73" s="871"/>
      <c r="B73" s="871"/>
      <c r="C73" s="871"/>
      <c r="D73" s="871"/>
      <c r="E73" s="871"/>
      <c r="F73" s="871"/>
    </row>
    <row r="74" spans="1:6" x14ac:dyDescent="0.2">
      <c r="A74" s="871"/>
      <c r="B74" s="871"/>
      <c r="C74" s="871"/>
      <c r="D74" s="871"/>
      <c r="E74" s="871"/>
      <c r="F74" s="871"/>
    </row>
    <row r="75" spans="1:6" x14ac:dyDescent="0.2">
      <c r="A75" s="871"/>
      <c r="B75" s="871"/>
      <c r="C75" s="871"/>
      <c r="D75" s="871"/>
      <c r="E75" s="871"/>
      <c r="F75" s="871"/>
    </row>
    <row r="76" spans="1:6" x14ac:dyDescent="0.2">
      <c r="A76" s="871"/>
      <c r="B76" s="871"/>
      <c r="C76" s="871"/>
      <c r="D76" s="871"/>
      <c r="E76" s="871"/>
      <c r="F76" s="871"/>
    </row>
    <row r="77" spans="1:6" x14ac:dyDescent="0.2">
      <c r="A77" s="871"/>
      <c r="B77" s="871"/>
      <c r="C77" s="871"/>
      <c r="D77" s="871"/>
      <c r="E77" s="871"/>
      <c r="F77" s="871"/>
    </row>
  </sheetData>
  <mergeCells count="56">
    <mergeCell ref="A1:E1"/>
    <mergeCell ref="F1:F3"/>
    <mergeCell ref="A2:E2"/>
    <mergeCell ref="A3:D3"/>
    <mergeCell ref="A4:F4"/>
    <mergeCell ref="B6:F6"/>
    <mergeCell ref="A5:F5"/>
    <mergeCell ref="B7:F7"/>
    <mergeCell ref="B10:F10"/>
    <mergeCell ref="B12:B13"/>
    <mergeCell ref="F12:F13"/>
    <mergeCell ref="A29:A30"/>
    <mergeCell ref="F29:F30"/>
    <mergeCell ref="A19:A20"/>
    <mergeCell ref="F19:F20"/>
    <mergeCell ref="A21:A22"/>
    <mergeCell ref="F21:F22"/>
    <mergeCell ref="A16:A17"/>
    <mergeCell ref="F16:F17"/>
    <mergeCell ref="A23:A24"/>
    <mergeCell ref="F23:F24"/>
    <mergeCell ref="A26:A27"/>
    <mergeCell ref="F26:F27"/>
    <mergeCell ref="A44:A45"/>
    <mergeCell ref="F44:F45"/>
    <mergeCell ref="A31:A32"/>
    <mergeCell ref="F31:F32"/>
    <mergeCell ref="B39:F39"/>
    <mergeCell ref="A33:A34"/>
    <mergeCell ref="F33:F34"/>
    <mergeCell ref="A37:F37"/>
    <mergeCell ref="B38:F38"/>
    <mergeCell ref="A40:F40"/>
    <mergeCell ref="B42:F42"/>
    <mergeCell ref="B44:B45"/>
    <mergeCell ref="A46:F46"/>
    <mergeCell ref="A48:A49"/>
    <mergeCell ref="F48:F49"/>
    <mergeCell ref="A50:F50"/>
    <mergeCell ref="A61:A62"/>
    <mergeCell ref="F61:F62"/>
    <mergeCell ref="A51:A52"/>
    <mergeCell ref="F51:F52"/>
    <mergeCell ref="A53:A54"/>
    <mergeCell ref="F53:F54"/>
    <mergeCell ref="A55:A56"/>
    <mergeCell ref="F55:F56"/>
    <mergeCell ref="A57:F57"/>
    <mergeCell ref="A58:A59"/>
    <mergeCell ref="F58:F59"/>
    <mergeCell ref="A60:F60"/>
    <mergeCell ref="A63:A64"/>
    <mergeCell ref="F63:F64"/>
    <mergeCell ref="A65:A66"/>
    <mergeCell ref="F65:F66"/>
    <mergeCell ref="A67:F7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6D8E106B925D49AEA77A90AB3373CE" ma:contentTypeVersion="16" ma:contentTypeDescription="Create a new document." ma:contentTypeScope="" ma:versionID="51dd00aae82a404c1d9caa39cf378f5c">
  <xsd:schema xmlns:xsd="http://www.w3.org/2001/XMLSchema" xmlns:xs="http://www.w3.org/2001/XMLSchema" xmlns:p="http://schemas.microsoft.com/office/2006/metadata/properties" xmlns:ns2="decb0fbf-0b34-4676-bcb3-cda58590533e" xmlns:ns3="adbea429-4b31-4fb2-af80-8d1e748823e4" targetNamespace="http://schemas.microsoft.com/office/2006/metadata/properties" ma:root="true" ma:fieldsID="3fe426dd25aa5ffbb5ae5b0260020f05" ns2:_="" ns3:_="">
    <xsd:import namespace="decb0fbf-0b34-4676-bcb3-cda58590533e"/>
    <xsd:import namespace="adbea429-4b31-4fb2-af80-8d1e748823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cb0fbf-0b34-4676-bcb3-cda585905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5713ecb-a4a2-4fa1-aced-b05e22a28bc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dbea429-4b31-4fb2-af80-8d1e748823e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d438438-80c0-49f3-98a7-b148ed553fc8}" ma:internalName="TaxCatchAll" ma:showField="CatchAllData" ma:web="adbea429-4b31-4fb2-af80-8d1e748823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dbea429-4b31-4fb2-af80-8d1e748823e4" xsi:nil="true"/>
    <lcf76f155ced4ddcb4097134ff3c332f xmlns="decb0fbf-0b34-4676-bcb3-cda5859053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6E3671-5C58-425E-A0B1-C084A17CDCC3}">
  <ds:schemaRefs>
    <ds:schemaRef ds:uri="http://schemas.microsoft.com/sharepoint/v3/contenttype/forms"/>
  </ds:schemaRefs>
</ds:datastoreItem>
</file>

<file path=customXml/itemProps2.xml><?xml version="1.0" encoding="utf-8"?>
<ds:datastoreItem xmlns:ds="http://schemas.openxmlformats.org/officeDocument/2006/customXml" ds:itemID="{F103AFE7-50DF-461B-8083-9D8D84724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b0fbf-0b34-4676-bcb3-cda58590533e"/>
    <ds:schemaRef ds:uri="adbea429-4b31-4fb2-af80-8d1e74882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CF897D-DDB8-4B86-833A-97DFCA344F05}">
  <ds:schemaRefs>
    <ds:schemaRef ds:uri="http://schemas.microsoft.com/office/2006/metadata/properties"/>
    <ds:schemaRef ds:uri="http://schemas.microsoft.com/office/infopath/2007/PartnerControls"/>
    <ds:schemaRef ds:uri="adbea429-4b31-4fb2-af80-8d1e748823e4"/>
    <ds:schemaRef ds:uri="decb0fbf-0b34-4676-bcb3-cda58590533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vue d'ensemble - financement</vt:lpstr>
      <vt:lpstr>MII</vt:lpstr>
      <vt:lpstr>PID</vt:lpstr>
      <vt:lpstr>CPS</vt:lpstr>
      <vt:lpstr>TPI</vt:lpstr>
      <vt:lpstr>CTA</vt:lpstr>
      <vt:lpstr>Diagnostics</vt:lpstr>
      <vt:lpstr>Paludisme sévère - artésunate</vt:lpstr>
      <vt:lpstr>Gestion des programmes</vt:lpstr>
      <vt:lpstr>Plaidoyer, CSC</vt:lpstr>
      <vt:lpstr>S&amp;E</vt:lpstr>
      <vt:lpstr>FM – ASC</vt:lpstr>
      <vt:lpstr>FM produits de base iCCM hors a</vt:lpstr>
      <vt:lpstr>'Gestion des programmes'!_Toc194423037</vt:lpstr>
      <vt:lpstr>'Plaidoyer, CSC'!_Toc194423040</vt:lpstr>
      <vt:lpstr>MII!OLE_LINK243</vt:lpstr>
      <vt:lpstr>MII!OLE_LINK245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Renshaw;Olumese Peter;Fall Soce</dc:creator>
  <cp:keywords/>
  <dc:description/>
  <cp:lastModifiedBy>Microsoft Office User</cp:lastModifiedBy>
  <cp:revision/>
  <dcterms:created xsi:type="dcterms:W3CDTF">2012-01-12T11:38:49Z</dcterms:created>
  <dcterms:modified xsi:type="dcterms:W3CDTF">2022-12-12T09:26:25Z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0x010100116D8E106B925D49AEA77A90AB3373CE</vt:lpwstr>
  </property>
  <property fmtid="{D5CDD505-2E9C-101B-9397-08002B2CF9AE}" pid="4" name="MediaServiceImageTags">
    <vt:lpwstr/>
  </property>
</Properties>
</file>