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C:\Users\Ema\Desktop\Temp\Traducción\Traducciones\Prime Production\(2022-11-09) RBM - Gap Analysis Tool\Target\"/>
    </mc:Choice>
  </mc:AlternateContent>
  <bookViews>
    <workbookView xWindow="-120" yWindow="-120" windowWidth="29040" windowHeight="15720" tabRatio="707" firstSheet="8" activeTab="11"/>
  </bookViews>
  <sheets>
    <sheet name="overview financing" sheetId="10" r:id="rId1"/>
    <sheet name="ITNs" sheetId="15" r:id="rId2"/>
    <sheet name="IRS" sheetId="3" r:id="rId3"/>
    <sheet name="SMC" sheetId="12" r:id="rId4"/>
    <sheet name="IPTp" sheetId="6" r:id="rId5"/>
    <sheet name="ACTs" sheetId="37" r:id="rId6"/>
    <sheet name="Diagnostics" sheetId="36" r:id="rId7"/>
    <sheet name="Severe Malaria-Artesunate" sheetId="13" r:id="rId8"/>
    <sheet name="Programme management" sheetId="7" r:id="rId9"/>
    <sheet name="Advocacy, SBC" sheetId="8" r:id="rId10"/>
    <sheet name="M&amp;E" sheetId="5" r:id="rId11"/>
    <sheet name="GF  - CHW" sheetId="38" r:id="rId12"/>
    <sheet name="GF non-malaria iCCM commodities" sheetId="40" r:id="rId13"/>
  </sheets>
  <externalReferences>
    <externalReference r:id="rId14"/>
    <externalReference r:id="rId15"/>
    <externalReference r:id="rId16"/>
  </externalReferences>
  <definedNames>
    <definedName name="_ftn1" localSheetId="8">'Programme management'!#REF!</definedName>
    <definedName name="_ftn2" localSheetId="8">'Programme management'!#REF!</definedName>
    <definedName name="_ftn3" localSheetId="8">'Programme management'!#REF!</definedName>
    <definedName name="_ftnref1" localSheetId="8">'Programme management'!#REF!</definedName>
    <definedName name="_ftnref2" localSheetId="8">'Programme management'!#REF!</definedName>
    <definedName name="_Toc194423037" localSheetId="8">'Programme management'!$A$1</definedName>
    <definedName name="_Toc194423040" localSheetId="9">'Advocacy, SBC'!$A$1</definedName>
    <definedName name="accomodation" localSheetId="7">'[1]NAF 2010-2012 COSTING'!#REF!</definedName>
    <definedName name="accomodation">'[1]NAF 2010-2012 COSTING'!#REF!</definedName>
    <definedName name="Advert" localSheetId="7">'[1]NAF 2010-2012 COSTING'!#REF!</definedName>
    <definedName name="Advert">'[1]NAF 2010-2012 COSTING'!#REF!</definedName>
    <definedName name="computer" localSheetId="7">'[1]NAF 2010-2012 COSTING'!#REF!</definedName>
    <definedName name="computer">'[1]NAF 2010-2012 COSTING'!#REF!</definedName>
    <definedName name="Cost_Category">[2]Definitions!$F$3:$F$15</definedName>
    <definedName name="Disease_components">[2]Definitions!$A$2:$D$2</definedName>
    <definedName name="Implementing_Entity_Type">[2]Definitions!$H$3:$H$9</definedName>
    <definedName name="intl" localSheetId="7">'[1]NAF 2010-2012 COSTING'!#REF!</definedName>
    <definedName name="intl">'[1]NAF 2010-2012 COSTING'!#REF!</definedName>
    <definedName name="local" localSheetId="7">'[1]NAF 2010-2012 COSTING'!#REF!</definedName>
    <definedName name="local">'[1]NAF 2010-2012 COSTING'!#REF!</definedName>
    <definedName name="OLE_LINK243" localSheetId="1">ITNs!$D$27</definedName>
    <definedName name="OLE_LINK245" localSheetId="1">ITNs!$E$27</definedName>
    <definedName name="petrol" localSheetId="7">'[1]NAF 2010-2012 COSTING'!#REF!</definedName>
    <definedName name="petrol">'[1]NAF 2010-2012 COSTING'!#REF!</definedName>
    <definedName name="printing" localSheetId="7">'[1]NAF 2010-2012 COSTING'!#REF!</definedName>
    <definedName name="printing">'[1]NAF 2010-2012 COSTING'!#REF!</definedName>
    <definedName name="ream" localSheetId="7">'[1]NAF 2010-2012 COSTING'!#REF!</definedName>
    <definedName name="ream">'[1]NAF 2010-2012 COSTING'!#REF!</definedName>
    <definedName name="stationery" localSheetId="7">'[1]NAF 2010-2012 COSTING'!#REF!</definedName>
    <definedName name="stationery">'[1]NAF 2010-2012 COSTING'!#REF!</definedName>
    <definedName name="subsistence" localSheetId="7">'[1]NAF 2010-2012 COSTING'!#REF!</definedName>
    <definedName name="subsistence">'[1]NAF 2010-2012 COSTING'!#REF!</definedName>
    <definedName name="toner" localSheetId="7">'[1]NAF 2010-2012 COSTING'!#REF!</definedName>
    <definedName name="toner">'[1]NAF 2010-2012 COSTING'!#REF!</definedName>
    <definedName name="workshop" localSheetId="7">'[1]NAF 2010-2012 COSTING'!#REF!</definedName>
    <definedName name="workshop">'[1]NAF 2010-2012 COSTING'!#REF!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7" i="38" l="1"/>
  <c r="D257" i="38"/>
  <c r="C257" i="38"/>
  <c r="E227" i="38"/>
  <c r="D227" i="38"/>
  <c r="C227" i="38"/>
  <c r="E75" i="38"/>
  <c r="D75" i="38"/>
  <c r="C75" i="38"/>
  <c r="E266" i="38"/>
  <c r="E267" i="38" s="1"/>
  <c r="D266" i="38"/>
  <c r="D267" i="38" s="1"/>
  <c r="C266" i="38"/>
  <c r="C267" i="38" s="1"/>
  <c r="E236" i="38"/>
  <c r="E237" i="38" s="1"/>
  <c r="D236" i="38"/>
  <c r="D237" i="38" s="1"/>
  <c r="C236" i="38"/>
  <c r="C237" i="38" s="1"/>
  <c r="E206" i="38"/>
  <c r="E207" i="38" s="1"/>
  <c r="D206" i="38"/>
  <c r="D207" i="38" s="1"/>
  <c r="C206" i="38"/>
  <c r="C207" i="38" s="1"/>
  <c r="E176" i="38"/>
  <c r="E177" i="38" s="1"/>
  <c r="D176" i="38"/>
  <c r="D177" i="38" s="1"/>
  <c r="C176" i="38"/>
  <c r="C177" i="38" s="1"/>
  <c r="E146" i="38"/>
  <c r="E147" i="38" s="1"/>
  <c r="D146" i="38"/>
  <c r="D147" i="38" s="1"/>
  <c r="C146" i="38"/>
  <c r="C147" i="38" s="1"/>
  <c r="E114" i="38"/>
  <c r="E115" i="38" s="1"/>
  <c r="D114" i="38"/>
  <c r="D115" i="38" s="1"/>
  <c r="C114" i="38"/>
  <c r="C115" i="38" s="1"/>
  <c r="E84" i="38"/>
  <c r="E85" i="38" s="1"/>
  <c r="D84" i="38"/>
  <c r="D85" i="38" s="1"/>
  <c r="C84" i="38"/>
  <c r="C85" i="38" s="1"/>
  <c r="E54" i="38"/>
  <c r="E55" i="38" s="1"/>
  <c r="D54" i="38"/>
  <c r="D55" i="38" s="1"/>
  <c r="C54" i="38"/>
  <c r="C55" i="38" s="1"/>
  <c r="P81" i="36" l="1"/>
  <c r="P85" i="36" s="1"/>
  <c r="P87" i="36" s="1"/>
  <c r="O81" i="36"/>
  <c r="O85" i="36" s="1"/>
  <c r="O87" i="36" s="1"/>
  <c r="N81" i="36"/>
  <c r="N85" i="36" s="1"/>
  <c r="N87" i="36" s="1"/>
  <c r="M81" i="36"/>
  <c r="M85" i="36" s="1"/>
  <c r="M87" i="36" s="1"/>
  <c r="G81" i="36"/>
  <c r="G85" i="36" s="1"/>
  <c r="F81" i="36"/>
  <c r="F85" i="36" s="1"/>
  <c r="E81" i="36"/>
  <c r="D81" i="36"/>
  <c r="D85" i="36" s="1"/>
  <c r="N49" i="36"/>
  <c r="N53" i="36" s="1"/>
  <c r="G65" i="36"/>
  <c r="F65" i="36"/>
  <c r="E65" i="36"/>
  <c r="D65" i="36"/>
  <c r="E53" i="36"/>
  <c r="G49" i="36"/>
  <c r="G53" i="36" s="1"/>
  <c r="F49" i="36"/>
  <c r="E49" i="36"/>
  <c r="D49" i="36"/>
  <c r="D12" i="36"/>
  <c r="D8" i="6"/>
  <c r="G8" i="13"/>
  <c r="G10" i="13" s="1"/>
  <c r="F8" i="13"/>
  <c r="F10" i="13" s="1"/>
  <c r="E8" i="13"/>
  <c r="E10" i="13" s="1"/>
  <c r="D8" i="13"/>
  <c r="D10" i="13" s="1"/>
  <c r="D10" i="15"/>
  <c r="E270" i="38"/>
  <c r="D270" i="38"/>
  <c r="C270" i="38"/>
  <c r="E263" i="38"/>
  <c r="D263" i="38"/>
  <c r="D271" i="38" s="1"/>
  <c r="C263" i="38"/>
  <c r="E262" i="38"/>
  <c r="D262" i="38"/>
  <c r="C262" i="38"/>
  <c r="E260" i="38"/>
  <c r="D260" i="38"/>
  <c r="C260" i="38"/>
  <c r="E240" i="38"/>
  <c r="D240" i="38"/>
  <c r="C240" i="38"/>
  <c r="E233" i="38"/>
  <c r="E241" i="38" s="1"/>
  <c r="D233" i="38"/>
  <c r="C233" i="38"/>
  <c r="E232" i="38"/>
  <c r="D232" i="38"/>
  <c r="C232" i="38"/>
  <c r="E230" i="38"/>
  <c r="D230" i="38"/>
  <c r="C230" i="38"/>
  <c r="E210" i="38"/>
  <c r="D210" i="38"/>
  <c r="C210" i="38"/>
  <c r="E203" i="38"/>
  <c r="E211" i="38" s="1"/>
  <c r="D203" i="38"/>
  <c r="C203" i="38"/>
  <c r="E202" i="38"/>
  <c r="D202" i="38"/>
  <c r="C202" i="38"/>
  <c r="E200" i="38"/>
  <c r="D200" i="38"/>
  <c r="C200" i="38"/>
  <c r="E197" i="38"/>
  <c r="D197" i="38"/>
  <c r="C197" i="38"/>
  <c r="E180" i="38"/>
  <c r="D180" i="38"/>
  <c r="C180" i="38"/>
  <c r="E173" i="38"/>
  <c r="E181" i="38" s="1"/>
  <c r="D173" i="38"/>
  <c r="D181" i="38" s="1"/>
  <c r="C173" i="38"/>
  <c r="E172" i="38"/>
  <c r="D172" i="38"/>
  <c r="C172" i="38"/>
  <c r="E170" i="38"/>
  <c r="D170" i="38"/>
  <c r="C170" i="38"/>
  <c r="E167" i="38"/>
  <c r="D167" i="38"/>
  <c r="C167" i="38"/>
  <c r="E150" i="38"/>
  <c r="D150" i="38"/>
  <c r="C150" i="38"/>
  <c r="E143" i="38"/>
  <c r="E151" i="38" s="1"/>
  <c r="D143" i="38"/>
  <c r="D151" i="38" s="1"/>
  <c r="C143" i="38"/>
  <c r="E142" i="38"/>
  <c r="D142" i="38"/>
  <c r="C142" i="38"/>
  <c r="E140" i="38"/>
  <c r="D140" i="38"/>
  <c r="C140" i="38"/>
  <c r="E137" i="38"/>
  <c r="D137" i="38"/>
  <c r="C137" i="38"/>
  <c r="A123" i="38"/>
  <c r="E118" i="38"/>
  <c r="D118" i="38"/>
  <c r="C118" i="38"/>
  <c r="E111" i="38"/>
  <c r="E119" i="38" s="1"/>
  <c r="D111" i="38"/>
  <c r="D119" i="38" s="1"/>
  <c r="C111" i="38"/>
  <c r="E110" i="38"/>
  <c r="D110" i="38"/>
  <c r="C110" i="38"/>
  <c r="E108" i="38"/>
  <c r="D108" i="38"/>
  <c r="C108" i="38"/>
  <c r="E105" i="38"/>
  <c r="D105" i="38"/>
  <c r="C105" i="38"/>
  <c r="E88" i="38"/>
  <c r="D88" i="38"/>
  <c r="C88" i="38"/>
  <c r="E81" i="38"/>
  <c r="E89" i="38" s="1"/>
  <c r="D81" i="38"/>
  <c r="D89" i="38" s="1"/>
  <c r="C81" i="38"/>
  <c r="E80" i="38"/>
  <c r="D80" i="38"/>
  <c r="C80" i="38"/>
  <c r="E78" i="38"/>
  <c r="D78" i="38"/>
  <c r="C78" i="38"/>
  <c r="E58" i="38"/>
  <c r="D58" i="38"/>
  <c r="C58" i="38"/>
  <c r="E51" i="38"/>
  <c r="E59" i="38" s="1"/>
  <c r="D51" i="38"/>
  <c r="C51" i="38"/>
  <c r="E50" i="38"/>
  <c r="D50" i="38"/>
  <c r="C50" i="38"/>
  <c r="E48" i="38"/>
  <c r="D48" i="38"/>
  <c r="C48" i="38"/>
  <c r="E45" i="38"/>
  <c r="D45" i="38"/>
  <c r="C45" i="38"/>
  <c r="E28" i="38"/>
  <c r="D28" i="38"/>
  <c r="C28" i="38"/>
  <c r="E21" i="38"/>
  <c r="E29" i="38" s="1"/>
  <c r="D21" i="38"/>
  <c r="D24" i="38" s="1"/>
  <c r="D25" i="38" s="1"/>
  <c r="C21" i="38"/>
  <c r="C24" i="38" s="1"/>
  <c r="C25" i="38" s="1"/>
  <c r="E20" i="38"/>
  <c r="D20" i="38"/>
  <c r="C20" i="38"/>
  <c r="E18" i="38"/>
  <c r="D18" i="38"/>
  <c r="C18" i="38"/>
  <c r="E15" i="38"/>
  <c r="D15" i="38"/>
  <c r="C15" i="38"/>
  <c r="E271" i="38" l="1"/>
  <c r="E273" i="38" s="1"/>
  <c r="E274" i="38" s="1"/>
  <c r="F53" i="36"/>
  <c r="D53" i="36"/>
  <c r="E85" i="36"/>
  <c r="O49" i="36"/>
  <c r="P49" i="36"/>
  <c r="M49" i="36"/>
  <c r="F69" i="36"/>
  <c r="E69" i="36"/>
  <c r="G69" i="36"/>
  <c r="D69" i="36"/>
  <c r="D182" i="38"/>
  <c r="D183" i="38"/>
  <c r="D184" i="38" s="1"/>
  <c r="E61" i="38"/>
  <c r="E62" i="38" s="1"/>
  <c r="E60" i="38"/>
  <c r="E183" i="38"/>
  <c r="E184" i="38" s="1"/>
  <c r="E182" i="38"/>
  <c r="D91" i="38"/>
  <c r="D92" i="38" s="1"/>
  <c r="D90" i="38"/>
  <c r="D152" i="38"/>
  <c r="D153" i="38"/>
  <c r="D154" i="38" s="1"/>
  <c r="E242" i="38"/>
  <c r="E243" i="38"/>
  <c r="E244" i="38" s="1"/>
  <c r="E30" i="38"/>
  <c r="E31" i="38"/>
  <c r="E32" i="38" s="1"/>
  <c r="E213" i="38"/>
  <c r="E214" i="38" s="1"/>
  <c r="E212" i="38"/>
  <c r="E90" i="38"/>
  <c r="E91" i="38"/>
  <c r="E92" i="38" s="1"/>
  <c r="E153" i="38"/>
  <c r="E154" i="38" s="1"/>
  <c r="E152" i="38"/>
  <c r="D121" i="38"/>
  <c r="D122" i="38" s="1"/>
  <c r="D120" i="38"/>
  <c r="D272" i="38"/>
  <c r="D273" i="38"/>
  <c r="D274" i="38" s="1"/>
  <c r="E121" i="38"/>
  <c r="E122" i="38" s="1"/>
  <c r="E120" i="38"/>
  <c r="E272" i="38"/>
  <c r="E24" i="38"/>
  <c r="E25" i="38" s="1"/>
  <c r="C144" i="38"/>
  <c r="C174" i="38"/>
  <c r="C204" i="38"/>
  <c r="C234" i="38"/>
  <c r="C264" i="38"/>
  <c r="C22" i="38"/>
  <c r="C52" i="38"/>
  <c r="C82" i="38"/>
  <c r="C112" i="38"/>
  <c r="D144" i="38"/>
  <c r="C151" i="38"/>
  <c r="D174" i="38"/>
  <c r="C181" i="38"/>
  <c r="D204" i="38"/>
  <c r="C211" i="38"/>
  <c r="D234" i="38"/>
  <c r="C241" i="38"/>
  <c r="D264" i="38"/>
  <c r="C271" i="38"/>
  <c r="D22" i="38"/>
  <c r="C29" i="38"/>
  <c r="D52" i="38"/>
  <c r="C59" i="38"/>
  <c r="D82" i="38"/>
  <c r="C89" i="38"/>
  <c r="D112" i="38"/>
  <c r="C119" i="38"/>
  <c r="E144" i="38"/>
  <c r="E174" i="38"/>
  <c r="E204" i="38"/>
  <c r="D211" i="38"/>
  <c r="E234" i="38"/>
  <c r="D241" i="38"/>
  <c r="E264" i="38"/>
  <c r="E22" i="38"/>
  <c r="D29" i="38"/>
  <c r="E52" i="38"/>
  <c r="D59" i="38"/>
  <c r="E82" i="38"/>
  <c r="E112" i="38"/>
  <c r="E123" i="38" l="1"/>
  <c r="E124" i="38" s="1"/>
  <c r="D123" i="38"/>
  <c r="D124" i="38" s="1"/>
  <c r="P53" i="36"/>
  <c r="O53" i="36"/>
  <c r="M53" i="36"/>
  <c r="C272" i="38"/>
  <c r="C273" i="38"/>
  <c r="C274" i="38" s="1"/>
  <c r="C152" i="38"/>
  <c r="C153" i="38"/>
  <c r="C154" i="38" s="1"/>
  <c r="C30" i="38"/>
  <c r="C31" i="38"/>
  <c r="C32" i="38" s="1"/>
  <c r="C212" i="38"/>
  <c r="C213" i="38"/>
  <c r="C214" i="38" s="1"/>
  <c r="D212" i="38"/>
  <c r="D213" i="38"/>
  <c r="D214" i="38" s="1"/>
  <c r="D61" i="38"/>
  <c r="D62" i="38" s="1"/>
  <c r="D60" i="38"/>
  <c r="D242" i="38"/>
  <c r="D243" i="38"/>
  <c r="D244" i="38" s="1"/>
  <c r="C120" i="38"/>
  <c r="C121" i="38"/>
  <c r="C122" i="38" s="1"/>
  <c r="C60" i="38"/>
  <c r="C61" i="38"/>
  <c r="C62" i="38" s="1"/>
  <c r="C242" i="38"/>
  <c r="C243" i="38"/>
  <c r="C244" i="38" s="1"/>
  <c r="C182" i="38"/>
  <c r="C183" i="38"/>
  <c r="C184" i="38" s="1"/>
  <c r="D31" i="38"/>
  <c r="D32" i="38" s="1"/>
  <c r="D30" i="38"/>
  <c r="C90" i="38"/>
  <c r="C91" i="38"/>
  <c r="C92" i="38" s="1"/>
  <c r="C123" i="38" l="1"/>
  <c r="C124" i="38" s="1"/>
  <c r="D14" i="36"/>
  <c r="D16" i="36" s="1"/>
  <c r="D18" i="36" s="1"/>
  <c r="D30" i="36" s="1"/>
  <c r="E10" i="36"/>
  <c r="E12" i="36" s="1"/>
  <c r="G73" i="37"/>
  <c r="F73" i="37"/>
  <c r="E73" i="37"/>
  <c r="D73" i="37"/>
  <c r="G56" i="37"/>
  <c r="F56" i="37"/>
  <c r="E56" i="37"/>
  <c r="D56" i="37"/>
  <c r="G39" i="37"/>
  <c r="F39" i="37"/>
  <c r="E39" i="37"/>
  <c r="D39" i="37"/>
  <c r="G14" i="37"/>
  <c r="G30" i="37" s="1"/>
  <c r="G32" i="37" s="1"/>
  <c r="G78" i="37" s="1"/>
  <c r="F14" i="37"/>
  <c r="F30" i="37" s="1"/>
  <c r="F32" i="37" s="1"/>
  <c r="E14" i="37"/>
  <c r="E30" i="37" s="1"/>
  <c r="E32" i="37" s="1"/>
  <c r="D14" i="37"/>
  <c r="D30" i="37" s="1"/>
  <c r="D32" i="37" s="1"/>
  <c r="G12" i="37"/>
  <c r="G27" i="37" s="1"/>
  <c r="G29" i="37" s="1"/>
  <c r="G67" i="37" s="1"/>
  <c r="F12" i="37"/>
  <c r="F27" i="37" s="1"/>
  <c r="F29" i="37" s="1"/>
  <c r="F67" i="37" s="1"/>
  <c r="E12" i="37"/>
  <c r="E27" i="37" s="1"/>
  <c r="E29" i="37" s="1"/>
  <c r="E67" i="37" s="1"/>
  <c r="D12" i="37"/>
  <c r="D27" i="37" s="1"/>
  <c r="D29" i="37" s="1"/>
  <c r="D67" i="37" s="1"/>
  <c r="G10" i="37"/>
  <c r="G24" i="37" s="1"/>
  <c r="F10" i="37"/>
  <c r="F24" i="37" s="1"/>
  <c r="E10" i="37"/>
  <c r="E24" i="37" s="1"/>
  <c r="D10" i="37"/>
  <c r="D24" i="37" s="1"/>
  <c r="B7" i="13" a="1"/>
  <c r="B7" i="13" s="1"/>
  <c r="D32" i="36" l="1"/>
  <c r="D34" i="36"/>
  <c r="D21" i="37"/>
  <c r="E21" i="37"/>
  <c r="G21" i="37"/>
  <c r="F21" i="37"/>
  <c r="F23" i="37"/>
  <c r="D26" i="36"/>
  <c r="M48" i="36" s="1"/>
  <c r="D28" i="36"/>
  <c r="D22" i="36"/>
  <c r="D38" i="36" s="1"/>
  <c r="D20" i="36"/>
  <c r="E14" i="36"/>
  <c r="E16" i="36" s="1"/>
  <c r="F10" i="36"/>
  <c r="G57" i="37"/>
  <c r="D58" i="37"/>
  <c r="D55" i="37"/>
  <c r="D53" i="37"/>
  <c r="F57" i="37"/>
  <c r="E55" i="37"/>
  <c r="E53" i="37"/>
  <c r="E58" i="37"/>
  <c r="D57" i="37"/>
  <c r="F53" i="37"/>
  <c r="F55" i="37"/>
  <c r="F58" i="37"/>
  <c r="F84" i="37"/>
  <c r="F75" i="37"/>
  <c r="F72" i="37"/>
  <c r="F74" i="37"/>
  <c r="F70" i="37"/>
  <c r="D26" i="37"/>
  <c r="D40" i="37" s="1"/>
  <c r="F26" i="37"/>
  <c r="F40" i="37" s="1"/>
  <c r="E57" i="37"/>
  <c r="G75" i="37"/>
  <c r="G76" i="37" s="1"/>
  <c r="G72" i="37"/>
  <c r="G74" i="37"/>
  <c r="G70" i="37"/>
  <c r="G53" i="37"/>
  <c r="G61" i="37"/>
  <c r="G58" i="37"/>
  <c r="G59" i="37" s="1"/>
  <c r="G55" i="37"/>
  <c r="D70" i="37"/>
  <c r="D84" i="37"/>
  <c r="D75" i="37"/>
  <c r="D72" i="37"/>
  <c r="D74" i="37"/>
  <c r="E26" i="37"/>
  <c r="E40" i="37" s="1"/>
  <c r="E84" i="37"/>
  <c r="E75" i="37"/>
  <c r="E72" i="37"/>
  <c r="E70" i="37"/>
  <c r="E74" i="37"/>
  <c r="G45" i="37"/>
  <c r="G26" i="37"/>
  <c r="G23" i="37" s="1"/>
  <c r="G41" i="37"/>
  <c r="G42" i="37" s="1"/>
  <c r="E41" i="37"/>
  <c r="E43" i="37" s="1"/>
  <c r="G79" i="37"/>
  <c r="G80" i="37" s="1"/>
  <c r="G62" i="37"/>
  <c r="G63" i="37" s="1"/>
  <c r="D84" i="15"/>
  <c r="G82" i="15"/>
  <c r="F82" i="15"/>
  <c r="E82" i="15"/>
  <c r="G12" i="12"/>
  <c r="F12" i="12"/>
  <c r="E12" i="12"/>
  <c r="D12" i="12"/>
  <c r="G12" i="3"/>
  <c r="F12" i="3"/>
  <c r="E12" i="3"/>
  <c r="D12" i="3"/>
  <c r="D32" i="12" l="1"/>
  <c r="E32" i="12"/>
  <c r="F32" i="12"/>
  <c r="G32" i="12"/>
  <c r="E28" i="3"/>
  <c r="E22" i="3"/>
  <c r="E16" i="3"/>
  <c r="E13" i="3"/>
  <c r="F41" i="37"/>
  <c r="F43" i="37" s="1"/>
  <c r="E76" i="37"/>
  <c r="E77" i="37"/>
  <c r="E78" i="37" s="1"/>
  <c r="F59" i="37"/>
  <c r="F60" i="37"/>
  <c r="F61" i="37" s="1"/>
  <c r="E59" i="37"/>
  <c r="E60" i="37"/>
  <c r="E61" i="37" s="1"/>
  <c r="D76" i="37"/>
  <c r="D77" i="37"/>
  <c r="D78" i="37" s="1"/>
  <c r="D58" i="36"/>
  <c r="D48" i="36"/>
  <c r="D46" i="36"/>
  <c r="D50" i="36"/>
  <c r="D74" i="36" s="1"/>
  <c r="D52" i="36"/>
  <c r="D55" i="36"/>
  <c r="D56" i="36" s="1"/>
  <c r="D54" i="36"/>
  <c r="D16" i="3"/>
  <c r="D13" i="3"/>
  <c r="D28" i="3"/>
  <c r="D22" i="3"/>
  <c r="F28" i="3"/>
  <c r="F13" i="3"/>
  <c r="F22" i="3"/>
  <c r="F16" i="3"/>
  <c r="G28" i="3"/>
  <c r="G22" i="3"/>
  <c r="G16" i="3"/>
  <c r="G13" i="3"/>
  <c r="F76" i="37"/>
  <c r="F77" i="37"/>
  <c r="F78" i="37" s="1"/>
  <c r="D59" i="37"/>
  <c r="D60" i="37"/>
  <c r="D61" i="37" s="1"/>
  <c r="E23" i="37"/>
  <c r="M46" i="36"/>
  <c r="M55" i="36"/>
  <c r="M56" i="36" s="1"/>
  <c r="M52" i="36"/>
  <c r="M58" i="36"/>
  <c r="M50" i="36"/>
  <c r="M54" i="36"/>
  <c r="D42" i="36"/>
  <c r="D40" i="36"/>
  <c r="D23" i="37"/>
  <c r="G81" i="37"/>
  <c r="G64" i="37"/>
  <c r="G65" i="37" s="1"/>
  <c r="E28" i="36"/>
  <c r="E26" i="36"/>
  <c r="N48" i="36" s="1"/>
  <c r="E22" i="36"/>
  <c r="E38" i="36" s="1"/>
  <c r="E18" i="36"/>
  <c r="E30" i="36" s="1"/>
  <c r="E20" i="36"/>
  <c r="E36" i="36" s="1"/>
  <c r="F12" i="36"/>
  <c r="F14" i="36" s="1"/>
  <c r="F16" i="36" s="1"/>
  <c r="G10" i="36"/>
  <c r="G12" i="36" s="1"/>
  <c r="G14" i="36" s="1"/>
  <c r="G16" i="36" s="1"/>
  <c r="D41" i="37"/>
  <c r="D43" i="37" s="1"/>
  <c r="E42" i="37"/>
  <c r="G46" i="37"/>
  <c r="G38" i="37"/>
  <c r="G36" i="37"/>
  <c r="G44" i="37"/>
  <c r="G47" i="37"/>
  <c r="F42" i="37"/>
  <c r="F36" i="37"/>
  <c r="F38" i="37"/>
  <c r="F50" i="37"/>
  <c r="D38" i="37"/>
  <c r="D50" i="37"/>
  <c r="D36" i="37"/>
  <c r="G40" i="37"/>
  <c r="E38" i="37"/>
  <c r="E50" i="37"/>
  <c r="E36" i="37"/>
  <c r="F79" i="37"/>
  <c r="D79" i="37"/>
  <c r="F62" i="37"/>
  <c r="D62" i="37"/>
  <c r="E5" i="37"/>
  <c r="F5" i="37" s="1"/>
  <c r="G5" i="37" s="1"/>
  <c r="E4" i="37"/>
  <c r="F4" i="37" s="1"/>
  <c r="G4" i="37" s="1"/>
  <c r="E62" i="37" l="1"/>
  <c r="E68" i="36"/>
  <c r="E66" i="36"/>
  <c r="E62" i="36"/>
  <c r="E64" i="36"/>
  <c r="E71" i="36"/>
  <c r="E72" i="36" s="1"/>
  <c r="E70" i="36"/>
  <c r="M90" i="36"/>
  <c r="M78" i="36"/>
  <c r="M80" i="36"/>
  <c r="M84" i="36"/>
  <c r="M82" i="36"/>
  <c r="M88" i="36"/>
  <c r="M86" i="36"/>
  <c r="G90" i="36"/>
  <c r="E90" i="36"/>
  <c r="F90" i="36"/>
  <c r="D80" i="36"/>
  <c r="D82" i="36"/>
  <c r="D87" i="36"/>
  <c r="D88" i="36" s="1"/>
  <c r="D90" i="36"/>
  <c r="D84" i="36"/>
  <c r="D78" i="36"/>
  <c r="D86" i="36"/>
  <c r="E32" i="36"/>
  <c r="E34" i="36"/>
  <c r="E40" i="36"/>
  <c r="E42" i="36"/>
  <c r="G82" i="37"/>
  <c r="G84" i="37"/>
  <c r="F28" i="36"/>
  <c r="F26" i="36"/>
  <c r="O48" i="36" s="1"/>
  <c r="G28" i="36"/>
  <c r="G26" i="36"/>
  <c r="P48" i="36" s="1"/>
  <c r="G22" i="36"/>
  <c r="G38" i="36" s="1"/>
  <c r="G18" i="36"/>
  <c r="G30" i="36" s="1"/>
  <c r="G20" i="36"/>
  <c r="G36" i="36" s="1"/>
  <c r="F22" i="36"/>
  <c r="F38" i="36" s="1"/>
  <c r="F18" i="36"/>
  <c r="F30" i="36" s="1"/>
  <c r="F20" i="36"/>
  <c r="F36" i="36" s="1"/>
  <c r="E79" i="37"/>
  <c r="E81" i="37" s="1"/>
  <c r="E82" i="37" s="1"/>
  <c r="E63" i="37"/>
  <c r="E64" i="37"/>
  <c r="E65" i="37" s="1"/>
  <c r="D80" i="37"/>
  <c r="D81" i="37"/>
  <c r="D82" i="37" s="1"/>
  <c r="F80" i="37"/>
  <c r="F81" i="37"/>
  <c r="F82" i="37" s="1"/>
  <c r="F44" i="37"/>
  <c r="F45" i="37"/>
  <c r="E44" i="37"/>
  <c r="E45" i="37"/>
  <c r="D63" i="37"/>
  <c r="D64" i="37"/>
  <c r="D65" i="37" s="1"/>
  <c r="F63" i="37"/>
  <c r="F64" i="37"/>
  <c r="F65" i="37" s="1"/>
  <c r="G50" i="37"/>
  <c r="G48" i="37"/>
  <c r="D42" i="37"/>
  <c r="C9" i="10"/>
  <c r="D9" i="10"/>
  <c r="E9" i="10"/>
  <c r="B9" i="10"/>
  <c r="F62" i="36" l="1"/>
  <c r="F64" i="36"/>
  <c r="F68" i="36"/>
  <c r="F66" i="36"/>
  <c r="F70" i="36"/>
  <c r="F71" i="36"/>
  <c r="F72" i="36" s="1"/>
  <c r="F32" i="36"/>
  <c r="F34" i="36"/>
  <c r="G40" i="36"/>
  <c r="G42" i="36"/>
  <c r="N80" i="36"/>
  <c r="N90" i="36"/>
  <c r="N84" i="36"/>
  <c r="N78" i="36"/>
  <c r="N86" i="36"/>
  <c r="N82" i="36"/>
  <c r="N88" i="36"/>
  <c r="F40" i="36"/>
  <c r="F42" i="36"/>
  <c r="E58" i="36"/>
  <c r="E48" i="36"/>
  <c r="E46" i="36"/>
  <c r="E50" i="36"/>
  <c r="E74" i="36" s="1"/>
  <c r="E52" i="36"/>
  <c r="E55" i="36"/>
  <c r="E56" i="36" s="1"/>
  <c r="E54" i="36"/>
  <c r="G32" i="36"/>
  <c r="G34" i="36"/>
  <c r="E84" i="36"/>
  <c r="E78" i="36"/>
  <c r="E87" i="36"/>
  <c r="E88" i="36" s="1"/>
  <c r="E80" i="36"/>
  <c r="E82" i="36"/>
  <c r="E86" i="36"/>
  <c r="G74" i="36"/>
  <c r="G62" i="36"/>
  <c r="G64" i="36"/>
  <c r="G68" i="36"/>
  <c r="G66" i="36"/>
  <c r="G70" i="36"/>
  <c r="G71" i="36"/>
  <c r="G72" i="36" s="1"/>
  <c r="N58" i="36"/>
  <c r="N55" i="36"/>
  <c r="N56" i="36" s="1"/>
  <c r="N52" i="36"/>
  <c r="N46" i="36"/>
  <c r="N54" i="36"/>
  <c r="N50" i="36"/>
  <c r="E80" i="37"/>
  <c r="D45" i="37"/>
  <c r="D44" i="37"/>
  <c r="E46" i="37"/>
  <c r="E47" i="37"/>
  <c r="E48" i="37" s="1"/>
  <c r="F46" i="37"/>
  <c r="F47" i="37"/>
  <c r="F48" i="37" s="1"/>
  <c r="G48" i="36" l="1"/>
  <c r="G58" i="36"/>
  <c r="G46" i="36"/>
  <c r="G50" i="36"/>
  <c r="G52" i="36" s="1"/>
  <c r="G54" i="36"/>
  <c r="G55" i="36"/>
  <c r="G56" i="36" s="1"/>
  <c r="P58" i="36"/>
  <c r="P55" i="36"/>
  <c r="P56" i="36" s="1"/>
  <c r="P52" i="36"/>
  <c r="P46" i="36"/>
  <c r="P50" i="36"/>
  <c r="P54" i="36"/>
  <c r="F87" i="36"/>
  <c r="F88" i="36" s="1"/>
  <c r="F84" i="36"/>
  <c r="F80" i="36"/>
  <c r="F78" i="36"/>
  <c r="F86" i="36"/>
  <c r="F82" i="36"/>
  <c r="O58" i="36"/>
  <c r="O55" i="36"/>
  <c r="O56" i="36" s="1"/>
  <c r="O52" i="36"/>
  <c r="O46" i="36"/>
  <c r="O50" i="36"/>
  <c r="O54" i="36"/>
  <c r="F48" i="36"/>
  <c r="F46" i="36"/>
  <c r="F58" i="36"/>
  <c r="F52" i="36"/>
  <c r="F50" i="36"/>
  <c r="F74" i="36" s="1"/>
  <c r="F55" i="36"/>
  <c r="F56" i="36" s="1"/>
  <c r="F54" i="36"/>
  <c r="O78" i="36"/>
  <c r="O90" i="36"/>
  <c r="O84" i="36"/>
  <c r="O80" i="36"/>
  <c r="O86" i="36"/>
  <c r="O82" i="36"/>
  <c r="O88" i="36"/>
  <c r="G87" i="36"/>
  <c r="G88" i="36" s="1"/>
  <c r="G84" i="36"/>
  <c r="G80" i="36"/>
  <c r="G78" i="36"/>
  <c r="G82" i="36"/>
  <c r="G86" i="36"/>
  <c r="P90" i="36"/>
  <c r="P84" i="36"/>
  <c r="P80" i="36"/>
  <c r="P78" i="36"/>
  <c r="P88" i="36"/>
  <c r="P86" i="36"/>
  <c r="P82" i="36"/>
  <c r="D46" i="37"/>
  <c r="D47" i="37"/>
  <c r="D48" i="37" s="1"/>
  <c r="E5" i="36" l="1"/>
  <c r="F5" i="36" s="1"/>
  <c r="G5" i="36" s="1"/>
  <c r="E4" i="36"/>
  <c r="F4" i="36" s="1"/>
  <c r="G4" i="36" s="1"/>
  <c r="G67" i="15"/>
  <c r="G68" i="15" s="1"/>
  <c r="E67" i="15"/>
  <c r="E68" i="15" s="1"/>
  <c r="G15" i="6"/>
  <c r="G21" i="6" s="1"/>
  <c r="F15" i="6"/>
  <c r="F21" i="6" s="1"/>
  <c r="E15" i="6"/>
  <c r="E21" i="6" s="1"/>
  <c r="D15" i="6"/>
  <c r="D21" i="6" s="1"/>
  <c r="D9" i="6"/>
  <c r="D26" i="6" s="1"/>
  <c r="D23" i="6" l="1"/>
  <c r="D24" i="6" s="1"/>
  <c r="D14" i="6"/>
  <c r="D12" i="6"/>
  <c r="D20" i="6"/>
  <c r="D17" i="6"/>
  <c r="D18" i="6" s="1"/>
  <c r="D22" i="6"/>
  <c r="D16" i="6"/>
  <c r="G21" i="12"/>
  <c r="G27" i="12" s="1"/>
  <c r="F21" i="12"/>
  <c r="E21" i="12"/>
  <c r="D21" i="12"/>
  <c r="D8" i="12"/>
  <c r="E17" i="3"/>
  <c r="D17" i="3"/>
  <c r="G17" i="3"/>
  <c r="F17" i="3"/>
  <c r="E14" i="3"/>
  <c r="D14" i="3"/>
  <c r="D8" i="3"/>
  <c r="G66" i="15"/>
  <c r="E66" i="15"/>
  <c r="G32" i="15"/>
  <c r="F32" i="15"/>
  <c r="E32" i="15"/>
  <c r="D32" i="15"/>
  <c r="E5" i="13"/>
  <c r="F5" i="13" s="1"/>
  <c r="G5" i="13" s="1"/>
  <c r="E4" i="13"/>
  <c r="F4" i="13" s="1"/>
  <c r="G4" i="13" s="1"/>
  <c r="D5" i="6"/>
  <c r="E5" i="6" s="1"/>
  <c r="F5" i="6" s="1"/>
  <c r="D4" i="6"/>
  <c r="E8" i="6" s="1"/>
  <c r="D5" i="12"/>
  <c r="E5" i="12" s="1"/>
  <c r="F5" i="12" s="1"/>
  <c r="D4" i="12"/>
  <c r="E4" i="12" s="1"/>
  <c r="F4" i="12" s="1"/>
  <c r="E5" i="3"/>
  <c r="F5" i="3" s="1"/>
  <c r="G5" i="3" s="1"/>
  <c r="E4" i="3"/>
  <c r="F4" i="3" s="1"/>
  <c r="G4" i="3" s="1"/>
  <c r="F18" i="3" l="1"/>
  <c r="F19" i="3"/>
  <c r="G18" i="3"/>
  <c r="G19" i="3"/>
  <c r="G38" i="15"/>
  <c r="D18" i="3"/>
  <c r="D19" i="3"/>
  <c r="G8" i="3"/>
  <c r="D38" i="15"/>
  <c r="E18" i="3"/>
  <c r="E19" i="3"/>
  <c r="G8" i="12"/>
  <c r="E4" i="6"/>
  <c r="F8" i="6" s="1"/>
  <c r="E9" i="6"/>
  <c r="E26" i="6" s="1"/>
  <c r="D27" i="12"/>
  <c r="E27" i="12"/>
  <c r="F27" i="12"/>
  <c r="G22" i="12"/>
  <c r="G23" i="3"/>
  <c r="G25" i="3" s="1"/>
  <c r="G26" i="3" s="1"/>
  <c r="G20" i="3"/>
  <c r="F14" i="3"/>
  <c r="G14" i="3"/>
  <c r="E8" i="12"/>
  <c r="F8" i="12"/>
  <c r="F8" i="3"/>
  <c r="E8" i="3"/>
  <c r="G28" i="12"/>
  <c r="E23" i="6" l="1"/>
  <c r="E24" i="6" s="1"/>
  <c r="E14" i="6"/>
  <c r="E17" i="6"/>
  <c r="E18" i="6" s="1"/>
  <c r="E12" i="6"/>
  <c r="E20" i="6"/>
  <c r="E22" i="6"/>
  <c r="E16" i="6"/>
  <c r="F4" i="6"/>
  <c r="F9" i="6"/>
  <c r="F26" i="6" s="1"/>
  <c r="D28" i="12"/>
  <c r="E26" i="12"/>
  <c r="E18" i="12"/>
  <c r="E29" i="12"/>
  <c r="E30" i="12" s="1"/>
  <c r="E23" i="12"/>
  <c r="E24" i="12" s="1"/>
  <c r="E20" i="12"/>
  <c r="F26" i="12"/>
  <c r="F18" i="12"/>
  <c r="F29" i="12"/>
  <c r="F30" i="12" s="1"/>
  <c r="F23" i="12"/>
  <c r="F24" i="12" s="1"/>
  <c r="F20" i="12"/>
  <c r="F28" i="12"/>
  <c r="G26" i="12"/>
  <c r="G23" i="12"/>
  <c r="G24" i="12" s="1"/>
  <c r="G20" i="12"/>
  <c r="G29" i="12"/>
  <c r="G30" i="12" s="1"/>
  <c r="G18" i="12"/>
  <c r="E28" i="12"/>
  <c r="F22" i="12"/>
  <c r="E22" i="12"/>
  <c r="D23" i="12"/>
  <c r="D24" i="12" s="1"/>
  <c r="D20" i="12"/>
  <c r="D26" i="12"/>
  <c r="D18" i="12"/>
  <c r="D29" i="12"/>
  <c r="D30" i="12" s="1"/>
  <c r="D22" i="12"/>
  <c r="F20" i="3"/>
  <c r="F23" i="3"/>
  <c r="D20" i="3"/>
  <c r="D23" i="3"/>
  <c r="D24" i="3" s="1"/>
  <c r="E20" i="3"/>
  <c r="E23" i="3"/>
  <c r="G24" i="3"/>
  <c r="C99" i="15"/>
  <c r="G55" i="15"/>
  <c r="E55" i="15"/>
  <c r="G63" i="15"/>
  <c r="G64" i="15" s="1"/>
  <c r="F63" i="15"/>
  <c r="F64" i="15" s="1"/>
  <c r="E63" i="15"/>
  <c r="E64" i="15" s="1"/>
  <c r="G62" i="15"/>
  <c r="F62" i="15"/>
  <c r="E62" i="15"/>
  <c r="D11" i="15"/>
  <c r="D14" i="15"/>
  <c r="G14" i="15"/>
  <c r="E14" i="15"/>
  <c r="G8" i="6" l="1"/>
  <c r="G9" i="6" s="1"/>
  <c r="F12" i="6"/>
  <c r="F20" i="6"/>
  <c r="F17" i="6"/>
  <c r="F18" i="6" s="1"/>
  <c r="F14" i="6"/>
  <c r="F23" i="6"/>
  <c r="F24" i="6" s="1"/>
  <c r="F16" i="6"/>
  <c r="F22" i="6"/>
  <c r="D25" i="3"/>
  <c r="D26" i="3" s="1"/>
  <c r="F24" i="3"/>
  <c r="F25" i="3"/>
  <c r="F26" i="3" s="1"/>
  <c r="E25" i="3"/>
  <c r="E26" i="3" s="1"/>
  <c r="E24" i="3"/>
  <c r="F65" i="15"/>
  <c r="D15" i="15"/>
  <c r="D16" i="15" s="1"/>
  <c r="G15" i="15"/>
  <c r="G16" i="15" s="1"/>
  <c r="E15" i="15"/>
  <c r="E16" i="15" s="1"/>
  <c r="G26" i="6" l="1"/>
  <c r="G17" i="6"/>
  <c r="G18" i="6" s="1"/>
  <c r="G22" i="6"/>
  <c r="G14" i="6"/>
  <c r="G16" i="6"/>
  <c r="G23" i="6"/>
  <c r="G24" i="6" s="1"/>
  <c r="G20" i="6"/>
  <c r="G12" i="6"/>
  <c r="F69" i="15"/>
  <c r="F66" i="15"/>
  <c r="F67" i="15"/>
  <c r="F68" i="15" s="1"/>
  <c r="G70" i="15"/>
  <c r="G71" i="15" s="1"/>
  <c r="E70" i="15"/>
  <c r="E71" i="15" s="1"/>
  <c r="D70" i="15"/>
  <c r="D71" i="15" s="1"/>
  <c r="E50" i="15"/>
  <c r="F50" i="15"/>
  <c r="G50" i="15"/>
  <c r="E51" i="15"/>
  <c r="F51" i="15"/>
  <c r="F53" i="15" s="1"/>
  <c r="G51" i="15"/>
  <c r="F55" i="15" l="1"/>
  <c r="F56" i="15" s="1"/>
  <c r="F54" i="15"/>
  <c r="F70" i="15" l="1"/>
  <c r="F71" i="15" s="1"/>
  <c r="G83" i="15" l="1"/>
  <c r="G84" i="15" s="1"/>
  <c r="F83" i="15"/>
  <c r="F84" i="15" s="1"/>
  <c r="E83" i="15"/>
  <c r="E84" i="15" s="1"/>
  <c r="D22" i="15"/>
  <c r="D19" i="15"/>
  <c r="D21" i="15" s="1"/>
  <c r="D5" i="15"/>
  <c r="D4" i="15"/>
  <c r="E10" i="15" s="1"/>
  <c r="D24" i="15" l="1"/>
  <c r="D26" i="15" s="1"/>
  <c r="E11" i="15"/>
  <c r="E4" i="15"/>
  <c r="F10" i="15" s="1"/>
  <c r="E5" i="15"/>
  <c r="E19" i="15"/>
  <c r="E21" i="15" s="1"/>
  <c r="E22" i="15"/>
  <c r="F11" i="15" l="1"/>
  <c r="F13" i="15" s="1"/>
  <c r="F14" i="15" s="1"/>
  <c r="E24" i="15"/>
  <c r="E26" i="15" s="1"/>
  <c r="F4" i="15"/>
  <c r="G10" i="15" s="1"/>
  <c r="F22" i="15"/>
  <c r="F19" i="15"/>
  <c r="F21" i="15" s="1"/>
  <c r="F5" i="15"/>
  <c r="D27" i="15"/>
  <c r="E10" i="10"/>
  <c r="D10" i="10"/>
  <c r="D34" i="15" l="1"/>
  <c r="D35" i="15" s="1"/>
  <c r="D31" i="15"/>
  <c r="D40" i="15"/>
  <c r="D41" i="15" s="1"/>
  <c r="D33" i="15"/>
  <c r="D39" i="15"/>
  <c r="D29" i="15"/>
  <c r="G22" i="15"/>
  <c r="G11" i="15"/>
  <c r="F15" i="15"/>
  <c r="F16" i="15" s="1"/>
  <c r="F24" i="15"/>
  <c r="F26" i="15" s="1"/>
  <c r="G19" i="15"/>
  <c r="G21" i="15" s="1"/>
  <c r="E27" i="15"/>
  <c r="E45" i="15" l="1"/>
  <c r="E34" i="15"/>
  <c r="E35" i="15" s="1"/>
  <c r="E31" i="15"/>
  <c r="E33" i="15"/>
  <c r="E38" i="15"/>
  <c r="E39" i="15" s="1"/>
  <c r="E52" i="15"/>
  <c r="E29" i="15"/>
  <c r="F27" i="15"/>
  <c r="G24" i="15"/>
  <c r="G26" i="15" s="1"/>
  <c r="E37" i="15" l="1"/>
  <c r="G37" i="15"/>
  <c r="F34" i="15"/>
  <c r="F35" i="15" s="1"/>
  <c r="F31" i="15"/>
  <c r="D37" i="15"/>
  <c r="F33" i="15"/>
  <c r="E40" i="15"/>
  <c r="E41" i="15" s="1"/>
  <c r="F45" i="15"/>
  <c r="E48" i="15"/>
  <c r="E56" i="15" s="1"/>
  <c r="E60" i="15"/>
  <c r="E54" i="15"/>
  <c r="F60" i="15"/>
  <c r="F29" i="15"/>
  <c r="G27" i="15"/>
  <c r="C10" i="10"/>
  <c r="B10" i="10"/>
  <c r="G34" i="15" l="1"/>
  <c r="G35" i="15" s="1"/>
  <c r="G31" i="15"/>
  <c r="G40" i="15"/>
  <c r="G41" i="15" s="1"/>
  <c r="G33" i="15"/>
  <c r="G39" i="15"/>
  <c r="G45" i="15"/>
  <c r="F38" i="15"/>
  <c r="F37" i="15"/>
  <c r="F52" i="15"/>
  <c r="F48" i="15"/>
  <c r="G29" i="15"/>
  <c r="L14" i="7"/>
  <c r="K14" i="7"/>
  <c r="J14" i="7"/>
  <c r="F39" i="15" l="1"/>
  <c r="F40" i="15"/>
  <c r="F41" i="15" s="1"/>
  <c r="G48" i="15"/>
  <c r="G56" i="15" s="1"/>
  <c r="G52" i="15"/>
  <c r="G54" i="15"/>
  <c r="G60" i="15"/>
  <c r="D36" i="36" l="1"/>
  <c r="D62" i="36" l="1"/>
  <c r="D68" i="36"/>
  <c r="D64" i="36"/>
  <c r="D66" i="36"/>
  <c r="D71" i="36"/>
  <c r="D72" i="36" s="1"/>
  <c r="D70" i="3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<sst xmlns="http://schemas.openxmlformats.org/spreadsheetml/2006/main" count="1922" uniqueCount="801">
  <si>
    <t>Resumen de la financiación total</t>
  </si>
  <si>
    <t>Recursos nacionales</t>
  </si>
  <si>
    <t xml:space="preserve">Recursos externos </t>
  </si>
  <si>
    <t>Asociado 1</t>
  </si>
  <si>
    <t>Asociado 2</t>
  </si>
  <si>
    <t>Asociado 3</t>
  </si>
  <si>
    <t>Total de recursos disponibles</t>
  </si>
  <si>
    <t>Deficiencia financiera</t>
  </si>
  <si>
    <t>Solicitud al Fondo Mundial</t>
  </si>
  <si>
    <t>Cambiar la moneda en caso de usar EUROS</t>
  </si>
  <si>
    <t>Análisis de deficiencias programáticas relativas a los mosquiteros tratados con insecticida (MTI)</t>
  </si>
  <si>
    <t>Población</t>
  </si>
  <si>
    <t>Afectada por endemia de malaria</t>
  </si>
  <si>
    <t xml:space="preserve">Indicar el crecimiento demográfico </t>
  </si>
  <si>
    <t xml:space="preserve"> Indicar el % de niños menores de 1 año</t>
  </si>
  <si>
    <t>Libre de malaria</t>
  </si>
  <si>
    <t>Mosquiteros tratados con insecticida (MTI)</t>
  </si>
  <si>
    <t>Valores iniciales</t>
  </si>
  <si>
    <t>Objetivos del país</t>
  </si>
  <si>
    <t>Supuestos</t>
  </si>
  <si>
    <t>Análisis de deficiencias del Fondo Mundial</t>
  </si>
  <si>
    <r>
      <rPr>
        <sz val="11"/>
        <color theme="1"/>
        <rFont val="Arial"/>
        <family val="2"/>
      </rPr>
      <t xml:space="preserve">Población total </t>
    </r>
    <r>
      <rPr>
        <sz val="11"/>
        <color rgb="FFFF0000"/>
        <rFont val="Arial"/>
        <family val="2"/>
      </rPr>
      <t>residente en áreas con malaria</t>
    </r>
  </si>
  <si>
    <t>Incluir el crecimiento demográfico</t>
  </si>
  <si>
    <t>Fila 14</t>
  </si>
  <si>
    <t>Población destinataria A</t>
  </si>
  <si>
    <t xml:space="preserve">Indicar la cantidad total de personas destinatarias de MTI (aclaración:  en este ejemplo, la campaña de MTILD está destinada al 100 % de la población residente en áreas con malaria, pero esto varía según la carga de la enfermedad, las prioridades del Plan Estratégico Nacional y los destinatarios previstos; por ejemplo, si no se incluye a las poblaciones urbanas con una carga de la enfermedad muy baja, si se incluye a las poblaciones de refugiados, etc.) </t>
  </si>
  <si>
    <t>Fila 15</t>
  </si>
  <si>
    <t>Campaña masiva</t>
  </si>
  <si>
    <t>Necesidad programática para las campañas: población del área destinataria (A)</t>
  </si>
  <si>
    <t>Campaña cada tres años. Los países que realizan campañas constantes o más frecuentes deberían reflejar la proporción de la población que se cubrirá cada año</t>
  </si>
  <si>
    <t>3.2 a</t>
  </si>
  <si>
    <t>Cantidad de mosquiteros necesarios (distribución mediante campaña masiva)</t>
  </si>
  <si>
    <t>El objetivo es 1 mosquitero para 2 personas. Utilizar: 1 mosquitero para 1,8 personas a fin de tener en cuenta los hogares con números impares de personas (adaptar en función de los datos de la última campaña)</t>
  </si>
  <si>
    <t>3.2 b</t>
  </si>
  <si>
    <t>Si el censo tiene una antigüedad mayor a 5 años, el país puede considerar la posibilidad de incluir un colchón adicional de hasta 10 % o emplear datos de campañas anteriores para justificar un colchón determinado.  INDICAR la fecha del censo</t>
  </si>
  <si>
    <t xml:space="preserve"> Necesidad total de la campaña (B)</t>
  </si>
  <si>
    <t>Fila 17</t>
  </si>
  <si>
    <t>Distribución continua</t>
  </si>
  <si>
    <t>Distribución continua: MTI necesarios para la distribución en escuelas (C)</t>
  </si>
  <si>
    <t>Indicar la cantidad de MTI necesarios para la distribución en campañas escolares</t>
  </si>
  <si>
    <t>Fila 18</t>
  </si>
  <si>
    <t>4.2 a</t>
  </si>
  <si>
    <t>Distribución continua: Cantidad de mujeres embarazadas en atención prenatal en todas las áreas con malaria (A) (multiplicar la población por el % de embarazadas) (A*I4)</t>
  </si>
  <si>
    <t xml:space="preserve">Indicar la cantidad de mujeres embarazadas multiplicando la población por el % de embarazadas </t>
  </si>
  <si>
    <t>4.2 b</t>
  </si>
  <si>
    <t xml:space="preserve">Indicar la cobertura en la atención prenatal. </t>
  </si>
  <si>
    <t>%</t>
  </si>
  <si>
    <t>Si la cobertura en la atención prenatal no es universal, indicar el % de mujeres embarazadas alcanzadas y contemplar su expansión en los cálculos</t>
  </si>
  <si>
    <t>4.2 c</t>
  </si>
  <si>
    <t>Total de mosquiteros necesarios para la atención prenatal (D)</t>
  </si>
  <si>
    <t>Multiplicar la cobertura en la atención prenatal por la cantidad de embarazadas que viven en áreas con malaria</t>
  </si>
  <si>
    <t>Fila 19</t>
  </si>
  <si>
    <t>4.3 a</t>
  </si>
  <si>
    <t>Distribución continua: niños menores de 1 año de todas las áreas con malaria en clínicas del Programa Ampliado de Inmunización (multiplicar la población por el % de niños menores de 1 año)  (A*J4)</t>
  </si>
  <si>
    <t xml:space="preserve">Indicar la cantidad de bebés lactantes multiplicando la población por el % de lactantes </t>
  </si>
  <si>
    <t>4.3 b</t>
  </si>
  <si>
    <t>Cobertura en el Programa Ampliado de Inmunización</t>
  </si>
  <si>
    <t>4.3 c</t>
  </si>
  <si>
    <t>Total de mosquiteros necesarios para el Programa Ampliado de Inmunización (E)</t>
  </si>
  <si>
    <t>Multiplicar la cobertura en el Programa Ampliado de Inmunización por la cantidad de bebés lactantes que viven en áreas con malaria</t>
  </si>
  <si>
    <t>Fila 20</t>
  </si>
  <si>
    <t>Indicar otros métodos de distribución, p. ej. distribución comunitaria, desplazados internos, refugiados, etc. según corresponda (F)</t>
  </si>
  <si>
    <t>Indicar la cantidad de MTI que se prevé distribuir mediante mecanismos continuos, y especificar los canales y quiénes serán los destinatarios</t>
  </si>
  <si>
    <t>Fila 21</t>
  </si>
  <si>
    <t>Cantidad total de MTI necesarios  G</t>
  </si>
  <si>
    <t>En este ejemplo, la campaña es en 2025</t>
  </si>
  <si>
    <t>Fila 22</t>
  </si>
  <si>
    <t>MTI financiados con recursos nacionales (H1)</t>
  </si>
  <si>
    <t>Indicar la cantidad de mosquiteros financiados con recursos nacionales</t>
  </si>
  <si>
    <t>Fila 24</t>
  </si>
  <si>
    <t>Fila 25</t>
  </si>
  <si>
    <t>MTI financiados con recursos externos aportados por donantes externos (H2)</t>
  </si>
  <si>
    <t>Indicar los nombres de los donantes externos</t>
  </si>
  <si>
    <t>Fila 26</t>
  </si>
  <si>
    <t>Fila 27</t>
  </si>
  <si>
    <t>Total de MTI que se prevé distribuir en el marco de otros programas (H)</t>
  </si>
  <si>
    <t>Cantidad actualmente existente de mosquiteros financiados o prometidos</t>
  </si>
  <si>
    <t>Fila 28</t>
  </si>
  <si>
    <t>Fila 29</t>
  </si>
  <si>
    <t>Deficiencia anual prevista para alcanzar los objetivos (cantidad de mosquiteros necesarios menos número de mosquiteros financiados) (G-H=I)</t>
  </si>
  <si>
    <t xml:space="preserve">Restar la cantidad de mosquiteros financiados del número de mosquiteros necesarios </t>
  </si>
  <si>
    <t>Fila 31</t>
  </si>
  <si>
    <t>Fila 32</t>
  </si>
  <si>
    <t>Solicitud para que se financien a través de la propuesta de financiamiento al Fondo Mundial dentro del monto de la asignación (J)</t>
  </si>
  <si>
    <t>Fila 34</t>
  </si>
  <si>
    <t>Solicitud para que se financien a través de la propuesta de financiamiento al Fondo Mundial (J)</t>
  </si>
  <si>
    <t>En este ejemplo, existen pequeñas deficiencias pendientes en el último año de la donación</t>
  </si>
  <si>
    <t>Fila 35</t>
  </si>
  <si>
    <t>MTI a financiar con el monto de la asignación y otros recursos (K = H+J)</t>
  </si>
  <si>
    <t>Fila 36</t>
  </si>
  <si>
    <t>MTI a financiar con el monto de la asignación y otros recursos (K)</t>
  </si>
  <si>
    <t>Fila 37</t>
  </si>
  <si>
    <t xml:space="preserve">Deficiencia pendiente (L) </t>
  </si>
  <si>
    <t>Fila 38</t>
  </si>
  <si>
    <t>Fila 39</t>
  </si>
  <si>
    <t>Solicitud priorizada por encima del monto asignado (PAAR)</t>
  </si>
  <si>
    <t>Tipos de mosquiteros</t>
  </si>
  <si>
    <t>Total de MTI necesarios</t>
  </si>
  <si>
    <t>Se extrae de la fila 27 más arriba</t>
  </si>
  <si>
    <t>Mosquiteros con BOP</t>
  </si>
  <si>
    <t>Del total de mosquiteros necesarios, la cantidad que debería corresponder a mosquiteros con BOP (M1)</t>
  </si>
  <si>
    <t>Fila 41</t>
  </si>
  <si>
    <t>Fila 42</t>
  </si>
  <si>
    <t>Total de mosquiteros con BOP financiados con otras fuentes (gobierno o asociados externos)(M2)</t>
  </si>
  <si>
    <t>Fila 43</t>
  </si>
  <si>
    <t>Fila 44</t>
  </si>
  <si>
    <t>Deficiencia restante de mosquiteros con BOP (M1-M2)</t>
  </si>
  <si>
    <t>Cantidad total de mosquiteros con BOP financiados con el monto de la asignación (M3)</t>
  </si>
  <si>
    <t>Fila 45</t>
  </si>
  <si>
    <t>Q. Deficiencia restante de mosquiteros con BOP: O-P</t>
  </si>
  <si>
    <t>Fila 46</t>
  </si>
  <si>
    <t>Deficiencia final de mosquiteros con BOP (M1-M2-M3)</t>
  </si>
  <si>
    <t>Fila 47</t>
  </si>
  <si>
    <t>Fila 48</t>
  </si>
  <si>
    <t>Mosquiteros con doble ingrediente</t>
  </si>
  <si>
    <t>Del total de mosquiteros necesarios, la cantidad que debería corresponder a MTI con doble ingrediente activo (N1)</t>
  </si>
  <si>
    <t>Fila 49</t>
  </si>
  <si>
    <t>Fila 50</t>
  </si>
  <si>
    <t>Total de MTI con doble ingrediente activo financiados con otras fuentes (gobierno o asociados externos)(N2)</t>
  </si>
  <si>
    <t>Fila 51</t>
  </si>
  <si>
    <t>Fila 52</t>
  </si>
  <si>
    <t>Deficiencia restante de MTI con doble ingrediente activo  (N1-N2)</t>
  </si>
  <si>
    <t>Cantidad total de MTI con doble ingrediente activo financiados con el monto de la asignación (N3)</t>
  </si>
  <si>
    <t>Fila 53</t>
  </si>
  <si>
    <t>Fila 54</t>
  </si>
  <si>
    <t>Deficiencia final de MTI con doble ingrediente activo (N4)</t>
  </si>
  <si>
    <t>Fila 55</t>
  </si>
  <si>
    <t>Fila 56</t>
  </si>
  <si>
    <t xml:space="preserve">Mosquiteros financiados </t>
  </si>
  <si>
    <t>Fondo Mundial</t>
  </si>
  <si>
    <t>DFID</t>
  </si>
  <si>
    <t>PMI</t>
  </si>
  <si>
    <t>Gobierno</t>
  </si>
  <si>
    <t>Otros</t>
  </si>
  <si>
    <t>Total</t>
  </si>
  <si>
    <t>Reemplace todas las cifras de la tabla con sus propios datos</t>
  </si>
  <si>
    <t>Costo del mosquitero</t>
  </si>
  <si>
    <t xml:space="preserve">Para ver los precios de referencia estándar de productos del Fondo Mundial, ingresar a: </t>
  </si>
  <si>
    <t>https://www.theglobalfund.org/en/sourcing-management/health-products/long-lasting-insecticidal-nets/</t>
  </si>
  <si>
    <t>Envío</t>
  </si>
  <si>
    <t>Depósito</t>
  </si>
  <si>
    <t>Transporte (dentro del país hasta el punto de almacenamiento más bajo + logística inversa)</t>
  </si>
  <si>
    <t>Distribución</t>
  </si>
  <si>
    <t xml:space="preserve">Capacitación </t>
  </si>
  <si>
    <t>Microplanificación</t>
  </si>
  <si>
    <t>Movilización social</t>
  </si>
  <si>
    <t>Gestión de residuos</t>
  </si>
  <si>
    <t>Digitalización</t>
  </si>
  <si>
    <t>M y E incluye la supervisión</t>
  </si>
  <si>
    <t xml:space="preserve">Total por mosquitero </t>
  </si>
  <si>
    <t>Análisis de deficiencias programáticas relativas al rociado residual intradomiciliario (RRI)</t>
  </si>
  <si>
    <t xml:space="preserve">Población total </t>
  </si>
  <si>
    <t>Indicar la población total del país</t>
  </si>
  <si>
    <t>Calcular la población que vive en las áreas destinatarias</t>
  </si>
  <si>
    <t>Cantidad de hogares en las áreas destinatarias del RRI (A)</t>
  </si>
  <si>
    <t>Supuesto A - Calcular la cantidad de hogares a rociar en las áreas destinatarias</t>
  </si>
  <si>
    <t xml:space="preserve">Objetivos del país  </t>
  </si>
  <si>
    <t>Supuesto B - Confirmar el % de hogares destinatarios</t>
  </si>
  <si>
    <t>Objetivos del país  (B)</t>
  </si>
  <si>
    <t>Supuesto B - Confirmar la cantidad de hogares destinatarios</t>
  </si>
  <si>
    <t>Fila 16</t>
  </si>
  <si>
    <t>Objetivo del país que se prevé cubrir con recursos nacionales (C1)</t>
  </si>
  <si>
    <t>Indicar la cantidad de hogares cubiertos con recursos nacionales</t>
  </si>
  <si>
    <t>Objetivo del país que se prevé cubrir con recursos externos (c2)</t>
  </si>
  <si>
    <t>Indicar la cantidad de hogares cubiertos con recursos de asociados externos. Señalar quién es el asociado que contribuye</t>
  </si>
  <si>
    <t>Total del objetivo del país ya cubierto C</t>
  </si>
  <si>
    <t>C=C1+C2</t>
  </si>
  <si>
    <t>Fila 23</t>
  </si>
  <si>
    <t>Deficiencia anual prevista para alcanzar el objetivo: D= B - C</t>
  </si>
  <si>
    <t>Objetivo del país a cubrir con el monto de la asignación E</t>
  </si>
  <si>
    <t>Cobertura con el monto de la asignación y otros recursos:  F= E + C</t>
  </si>
  <si>
    <t>Fila 30</t>
  </si>
  <si>
    <t>Deficiencia restante: G= B - F</t>
  </si>
  <si>
    <t>Fila 33</t>
  </si>
  <si>
    <r>
      <rPr>
        <b/>
        <sz val="10"/>
        <color theme="1"/>
        <rFont val="Calibri"/>
        <family val="2"/>
      </rPr>
      <t>Solicitud priorizada por encima del monto asignado (PAAR)</t>
    </r>
  </si>
  <si>
    <t>Señalar si la deficiencia pendiente se solventará a través de la PAAR</t>
  </si>
  <si>
    <t>Cálculo de necesidades humanas y financieras para las operaciones de rociado</t>
  </si>
  <si>
    <t>Cuantificación de insecticidas</t>
  </si>
  <si>
    <t>Equipamiento (pulverizadores, equipos de protección, etc.)</t>
  </si>
  <si>
    <t>Esto incluye los pulverizadores, los repuestos, los equipos de protección personal, los equipos de campamento, etc.</t>
  </si>
  <si>
    <t>Operaciones de rociado y costos administrativos</t>
  </si>
  <si>
    <t>Esto incluye los costos de personal, el transporte, el almacenamiento, la gestión de residuos y el alquiler de lugares de preparación/de lavado</t>
  </si>
  <si>
    <t>Capacitación y supervisión</t>
  </si>
  <si>
    <t>Esto incluye los costos de personal, materiales, alimentos, el alquiler de lugares para las capacitaciones y la labor de supervisión posterior</t>
  </si>
  <si>
    <t>Movilización comunitaria</t>
  </si>
  <si>
    <t>Esto incluye los costos de personal y los materiales para los movilizadores comunitarios</t>
  </si>
  <si>
    <t>Monitoreo y presentación de información</t>
  </si>
  <si>
    <t>Esto incluye el monitoreo entomológico y de la susceptibilidad, el desarrollo de mapas y la gestión y presentación de datos sobre las actividades de rociado</t>
  </si>
  <si>
    <t>Costo total por año (indicar la moneda)</t>
  </si>
  <si>
    <t>Costo total por hogar protegido</t>
  </si>
  <si>
    <t>Señalar la cantidad de rondas de rociado</t>
  </si>
  <si>
    <t>Recursos externos (indicar los nombres de los asociados)</t>
  </si>
  <si>
    <t>"Cambiar la moneda en caso de usar EUROS</t>
  </si>
  <si>
    <t>Análisis de deficiencias programáticas relativas a la quimioprevención de la malaria estacional (QME)</t>
  </si>
  <si>
    <t>Población total</t>
  </si>
  <si>
    <t>Población del área destinataria de la QME:  A</t>
  </si>
  <si>
    <t>Cantidad de niños menores de cinco años en el área destinataria</t>
  </si>
  <si>
    <t>Utilizar las cifras reales si se dispone de ellas, o bien indicar la población estimada</t>
  </si>
  <si>
    <t xml:space="preserve">Según corresponda, señalar la cantidad de niños de más edad destinatarios de la iniciativa </t>
  </si>
  <si>
    <t>Cantidad total de niños destinatarios B</t>
  </si>
  <si>
    <t>3.3.1</t>
  </si>
  <si>
    <t>Cantidad total de niños destinatarios durante 3 ciclos</t>
  </si>
  <si>
    <t>3.3.2</t>
  </si>
  <si>
    <t>Cantidad total de niños destinatarios durante 4 ciclos</t>
  </si>
  <si>
    <t>3.3.3</t>
  </si>
  <si>
    <t>Cantidad total de niños destinatarios durante 5 ciclos</t>
  </si>
  <si>
    <t xml:space="preserve">Cantidad total de AQ-SP necesaria en un año </t>
  </si>
  <si>
    <t xml:space="preserve">Contemplar la necesidad de incluir un colchón adicional sobre la base de los datos históricos </t>
  </si>
  <si>
    <t>Necesidad del país cubierta con recursos nacionales C1</t>
  </si>
  <si>
    <t>Necesidad del país cubierta con recursos externos C2</t>
  </si>
  <si>
    <t>Necesidad total del país ya cubierta C3=C1+C2</t>
  </si>
  <si>
    <t>Deficiencia anual prevista para satisfacer la necesidad: D=B-C3</t>
  </si>
  <si>
    <t>E. Objetivos a financiar con el monto de la asignación</t>
  </si>
  <si>
    <t>Fila 58</t>
  </si>
  <si>
    <t>Fila 59</t>
  </si>
  <si>
    <t>F. Cobertura con el monto de la asignación y otros recursos: E + C3</t>
  </si>
  <si>
    <t>Fila 60</t>
  </si>
  <si>
    <t>Fila 61</t>
  </si>
  <si>
    <t>G. Deficiencia restante: A - F</t>
  </si>
  <si>
    <t>Fila 62</t>
  </si>
  <si>
    <t>Fila 63</t>
  </si>
  <si>
    <t>H. Solicitud priorizada por encima del monto asignado (PAAR)</t>
  </si>
  <si>
    <t>Costo de la SP+AQ (costo X fila 16)</t>
  </si>
  <si>
    <t>Total por niño por año</t>
  </si>
  <si>
    <t>Utilizar datos de las experiencias de campo o, si no se dispone de estos datos, remitirse a las experiencias en materia de costos de las campañas de MTILD</t>
  </si>
  <si>
    <t>Análisis de deficiencias programáticas relativas al tratamiento preventivo intermitente durante el embarazo (TPIe)</t>
  </si>
  <si>
    <t>Necesidad aproximada de TPIe</t>
  </si>
  <si>
    <t>Cantidad prevista de mujeres embarazadas en las áreas destinatarias A</t>
  </si>
  <si>
    <t>Objetivo de cobertura por año, sobre la base del Plan Estratégico Nacional  B</t>
  </si>
  <si>
    <t>Idealmente, el objetivo representa el 100 % de todas las mujeres embarazadas que viven en zonas donde la transmisión es estable; sin embargo, si la cobertura en la atención prenatal es baja, contemple en los cálculos el aumento de la cobertura a lo largo del tiempo</t>
  </si>
  <si>
    <t>Necesidad del país que se prevé cubrir con recursos nacionales C1</t>
  </si>
  <si>
    <t>Necesidad del país que se prevé cubrir con recursos externos C2</t>
  </si>
  <si>
    <t>Necesidad total del país ya cubierta C3</t>
  </si>
  <si>
    <t>Deficiencia programática D</t>
  </si>
  <si>
    <t>D. Deficiencia anual prevista para satisfacer la necesidad: A - C3</t>
  </si>
  <si>
    <t>Objetivos a financiar con el monto de la asignación E</t>
  </si>
  <si>
    <t>Cobertura con el monto de la asignación y otros recursos: F= E + C3</t>
  </si>
  <si>
    <t xml:space="preserve"> Deficiencia restante: G=A - F</t>
  </si>
  <si>
    <t>Análisis de deficiencias programáticas relativas a las terapias combinadas con artemisinina (TCA)</t>
  </si>
  <si>
    <t>Cantidad total de casos de malaria previstos (en los ámbitos público, privado y comunitario) A</t>
  </si>
  <si>
    <r>
      <rPr>
        <sz val="10"/>
        <color theme="1"/>
        <rFont val="Arial"/>
        <family val="2"/>
      </rPr>
      <t xml:space="preserve">Indicar la cantidad de casos sospechosos de malaria por año sobre la base de </t>
    </r>
    <r>
      <rPr>
        <sz val="10"/>
        <color theme="1"/>
        <rFont val="Calibri"/>
        <family val="2"/>
        <scheme val="minor"/>
      </rPr>
      <t>las estimaciones nacionales (locales) de la situación epidemiológica y el consumo</t>
    </r>
    <r>
      <rPr>
        <sz val="10"/>
        <color rgb="FF000000"/>
        <rFont val="Calibri"/>
        <family val="2"/>
      </rPr>
      <t xml:space="preserve">  </t>
    </r>
  </si>
  <si>
    <t xml:space="preserve">Centros de salud del sector público </t>
  </si>
  <si>
    <t>Centros de salud del sector público B1</t>
  </si>
  <si>
    <t xml:space="preserve">Gestión comunitaria de casos </t>
  </si>
  <si>
    <t xml:space="preserve">Indicar el % del total de casos que se prevé que se abordarán a través de la gestión comunitaria integrada de casos (iCCM) (p. ej. la iCCM representa el 5 % de la gestión de casos en 2023 y 2024 pero aumenta a 15 % en 2025 y 2026) </t>
  </si>
  <si>
    <t>Gestión comunitaria de casos  B2</t>
  </si>
  <si>
    <t>Sector privado</t>
  </si>
  <si>
    <t>Indicar el % del total de casos que se prevé que se abordarán en el sector privado p. ej. el sector privado representa el 30 % en 2023 y 2024, y el 20 % en 2025 y 2026</t>
  </si>
  <si>
    <t>Sector privado B3</t>
  </si>
  <si>
    <t>Objetivo de cobertura</t>
  </si>
  <si>
    <t>Tener en cuenta el diferente objetivo de cobertura para cada sector (p. ej. objetivo del 100 % de los casos de malaria en los centros de salud pública, 100 % en la iCCM, 15 % en el sector privado)</t>
  </si>
  <si>
    <t xml:space="preserve">Objetivo de cobertura nacional de casos de malaria %  </t>
  </si>
  <si>
    <t>Centros de salud del sector público C1</t>
  </si>
  <si>
    <t xml:space="preserve">Indicar el % que se pretende cubrir en los centros de salud del sector público (debería ser cercano al 100 %) </t>
  </si>
  <si>
    <t>Gestión comunitaria de casos C2</t>
  </si>
  <si>
    <t>Indicar el % que se pretende cubrir a través de la ICCM (p. ej. 100 % de la ICCM)</t>
  </si>
  <si>
    <t>Sector privado C3</t>
  </si>
  <si>
    <t>Indicar el % que se pretende cubrir a través del sector privado, p. ej. objetivo del 15 % en el sector privado en los dos primeros años y objetivo del 20 % en los dos años subsiguientes</t>
  </si>
  <si>
    <t>3.1.1</t>
  </si>
  <si>
    <t>Cantidad de tratamientos necesarios  D</t>
  </si>
  <si>
    <t>Sumar la cantidad total de TCA en los centros de salud pública, a nivel comunitario y en el sector privado</t>
  </si>
  <si>
    <t>3.1.2</t>
  </si>
  <si>
    <t>Colchón adicional</t>
  </si>
  <si>
    <t xml:space="preserve">Incluir un colchón adicional de acuerdo con la política nacional (no debería ser mayor al 30 %) </t>
  </si>
  <si>
    <t>3.1.3</t>
  </si>
  <si>
    <t>TOTAL de TCA necesarias D1</t>
  </si>
  <si>
    <t xml:space="preserve">Total de TCA necesarias, incluyendo el colchón adicional  = TCA en el sector público + comunidad + sector privado </t>
  </si>
  <si>
    <t>3.2.1</t>
  </si>
  <si>
    <t>Centros de salud del sector público E</t>
  </si>
  <si>
    <t>Multiplicar la cantidad de casos de malaria del sector público (B1) por el objetivo de cobertura (C1)</t>
  </si>
  <si>
    <t>3.2.2</t>
  </si>
  <si>
    <t>3.2.3</t>
  </si>
  <si>
    <t>Total de TCA necesarias para centros de salud del sector público E1</t>
  </si>
  <si>
    <t>Gestión comunitaria de casos F</t>
  </si>
  <si>
    <t>Multiplicar la cantidad total de casos de malaria en la iCCM (B2) por el objetivo de cobertura (C2)</t>
  </si>
  <si>
    <t>Total de TCA necesarias para la gestión comunitaria de casos F1</t>
  </si>
  <si>
    <t>Sector privado G</t>
  </si>
  <si>
    <t>Multiplicar la cantidad de casos de malaria del sector privado (B3) por el objetivo de cobertura (C3)</t>
  </si>
  <si>
    <t>Total de TCA necesarias para el sector privado G1</t>
  </si>
  <si>
    <t>Centros de salud pública</t>
  </si>
  <si>
    <t>4.1.1</t>
  </si>
  <si>
    <t>Cantidad total de TCA financiadas con recursos nacionales H1</t>
  </si>
  <si>
    <t>Indicar la cantidad de TCA financiadas con recursos nacionales</t>
  </si>
  <si>
    <t>4.1.2</t>
  </si>
  <si>
    <t>Cantidad total de TCA financiadas con recursos externos H2</t>
  </si>
  <si>
    <t>Indicar cantidad de TCA financiadas por asociados externos (especificar qué asociados)</t>
  </si>
  <si>
    <t>Fila 40</t>
  </si>
  <si>
    <t>4.1.3</t>
  </si>
  <si>
    <t>Necesidad total ya cubierta H3</t>
  </si>
  <si>
    <t>H3=H1+H2</t>
  </si>
  <si>
    <t>4.1.4</t>
  </si>
  <si>
    <t>Deficiencia prevista H4</t>
  </si>
  <si>
    <t>H4=E1-H3</t>
  </si>
  <si>
    <t>Fila 44/autocompletar</t>
  </si>
  <si>
    <t>Fila 45/autocompletar</t>
  </si>
  <si>
    <t>4.1.5</t>
  </si>
  <si>
    <t>Total solicitado a través de la asignación del Fondo Mundial H5</t>
  </si>
  <si>
    <t>Indicar la cantidad de TCA a financiar con la asignación</t>
  </si>
  <si>
    <t>Cobertura con el monto de la asignación y otros recursos H6</t>
  </si>
  <si>
    <t>H6=H5+H3</t>
  </si>
  <si>
    <t>Cobertura solicitada a través de la asignación del Fondo Mundial</t>
  </si>
  <si>
    <t>4.1.6</t>
  </si>
  <si>
    <t>Deficiencia restante H7</t>
  </si>
  <si>
    <t>H7=E1-H6</t>
  </si>
  <si>
    <t>4.1.7</t>
  </si>
  <si>
    <t>Total solicitado a través de la PAAR H8</t>
  </si>
  <si>
    <t>Indicar la cantidad de TCA a incluir en la PAAR</t>
  </si>
  <si>
    <t>Gestión comunitaria de casos</t>
  </si>
  <si>
    <t>4.2.1</t>
  </si>
  <si>
    <t>Cantidad total de TCA financiadas con recursos nacionales J1</t>
  </si>
  <si>
    <t>Fila 68</t>
  </si>
  <si>
    <t>Fila 69</t>
  </si>
  <si>
    <t>4.2.2</t>
  </si>
  <si>
    <t>Cantidad total de TCA financiadas con recursos externos J2</t>
  </si>
  <si>
    <t>Fila 70</t>
  </si>
  <si>
    <t>Fila 71</t>
  </si>
  <si>
    <t>4.2.3</t>
  </si>
  <si>
    <t>Necesidad total ya cubierta J3</t>
  </si>
  <si>
    <t>J3=J1+J2</t>
  </si>
  <si>
    <t>Fila 72</t>
  </si>
  <si>
    <t>Fila 73</t>
  </si>
  <si>
    <t>4.2.4</t>
  </si>
  <si>
    <t>Deficiencia prevista J4</t>
  </si>
  <si>
    <t>J4=E1-J3</t>
  </si>
  <si>
    <t>Fila 75</t>
  </si>
  <si>
    <t>Fila 76</t>
  </si>
  <si>
    <t>4.2.5</t>
  </si>
  <si>
    <t>Objetivos solicitados a través de la asignación del Fondo Mundial J5</t>
  </si>
  <si>
    <t>Fila 78</t>
  </si>
  <si>
    <t>Fila 79</t>
  </si>
  <si>
    <t>4.2.6</t>
  </si>
  <si>
    <t>Cobertura con el monto de la asignación y otros recursos J6</t>
  </si>
  <si>
    <t>J6=J5+J3</t>
  </si>
  <si>
    <t>Fila 80</t>
  </si>
  <si>
    <t>Fila 81</t>
  </si>
  <si>
    <t>4.2.7</t>
  </si>
  <si>
    <t>Deficiencia restante J7</t>
  </si>
  <si>
    <t>J7=E1-J6</t>
  </si>
  <si>
    <t>Fila 82</t>
  </si>
  <si>
    <t>Deficiencia restante</t>
  </si>
  <si>
    <t>Fila 83</t>
  </si>
  <si>
    <t>Total solicitado a través de la PAAR J8</t>
  </si>
  <si>
    <t>Gestión de casos en el sector privado</t>
  </si>
  <si>
    <t>4.3.1</t>
  </si>
  <si>
    <t>Cantidad total de TCA financiadas con recursos nacionales k1</t>
  </si>
  <si>
    <t>Fila 99</t>
  </si>
  <si>
    <t>Fila 100</t>
  </si>
  <si>
    <t>4.3.2</t>
  </si>
  <si>
    <t>Cantidad total de TCA financiadas con recursos externos K2</t>
  </si>
  <si>
    <t>Fila 101</t>
  </si>
  <si>
    <t>Fila 102</t>
  </si>
  <si>
    <t>4.3.3</t>
  </si>
  <si>
    <t>Necesidad total ya cubierta K3</t>
  </si>
  <si>
    <t>K3=K1+K2</t>
  </si>
  <si>
    <t>Fila 103</t>
  </si>
  <si>
    <t>Fila 104</t>
  </si>
  <si>
    <t>4.3.4</t>
  </si>
  <si>
    <t>Deficiencia prevista K4</t>
  </si>
  <si>
    <t>K4=E1-K3</t>
  </si>
  <si>
    <t>Fila 106</t>
  </si>
  <si>
    <t>Fila 107</t>
  </si>
  <si>
    <t>4.3.5</t>
  </si>
  <si>
    <t>Objetivos solicitados a través de la asignación del Fondo Mundial K5</t>
  </si>
  <si>
    <t>Fila 109</t>
  </si>
  <si>
    <t>Fila 110</t>
  </si>
  <si>
    <t>4.3.6</t>
  </si>
  <si>
    <t>Cobertura con el monto de la asignación y otros recursos K6</t>
  </si>
  <si>
    <t>K6=K5+K3</t>
  </si>
  <si>
    <t>Fila 111</t>
  </si>
  <si>
    <t>Fila 112</t>
  </si>
  <si>
    <t>4.3.7</t>
  </si>
  <si>
    <t>Deficiencia restante K7</t>
  </si>
  <si>
    <t>K7=E1-K6</t>
  </si>
  <si>
    <t>Fila 113</t>
  </si>
  <si>
    <t>Fila 114</t>
  </si>
  <si>
    <t>4.3.8</t>
  </si>
  <si>
    <t>Total solicitado a través de la PAAR K8</t>
  </si>
  <si>
    <t>https://www.theglobalfund.org/en/sourcing-management/health-products/antimalarial-medicines/</t>
  </si>
  <si>
    <t>Tipo de TCA</t>
  </si>
  <si>
    <t>A. Total estimado de casos de malaria (todos los sectores)</t>
  </si>
  <si>
    <t>B. Objetivos del país 
(del Plan Estratégico Nacional)</t>
  </si>
  <si>
    <t/>
  </si>
  <si>
    <t>Añadir el nombre de la TCA 1</t>
  </si>
  <si>
    <t>Añadir el nombre de la TCA 2</t>
  </si>
  <si>
    <t>Añadir el nombre de la TCA 3</t>
  </si>
  <si>
    <t>Análisis de deficiencias programáticas relativas a los diagnósticos</t>
  </si>
  <si>
    <t>ANÁLISIS DE DEFICIENCIAS Y SUPUESTOS RELATIVOS A LOS DIAGNÓSTICOS</t>
  </si>
  <si>
    <t>ANÁLISIS DE DEFICIENCIAS RELATIVAS A LOS DIAGNÓSTICOS</t>
  </si>
  <si>
    <t>Supuesto</t>
  </si>
  <si>
    <t>Cantidad de casos de fiebre proyectados  A</t>
  </si>
  <si>
    <t xml:space="preserve">Proyectar la cantidad de casos de fiebre y contemplar el crecimiento demográfico en los cálculos  </t>
  </si>
  <si>
    <t>Aumento proyectado en el acceso a servicios de gestión de casos (en todos los sectores) B</t>
  </si>
  <si>
    <t xml:space="preserve">Contemplar en los cálculos todo aumento del acceso a servicios de salud que se prevea. </t>
  </si>
  <si>
    <t>Cantidad total de casos de fiebre previstos C</t>
  </si>
  <si>
    <t>C=A+B</t>
  </si>
  <si>
    <t>% de casos de fiebre que se sospecha que son casos de malaria   D</t>
  </si>
  <si>
    <t>En este ejemplo —un país altamente endémico— todos los casos de fiebre se tratan como casos sospechosos de malaria. En las zonas donde la malaria es altamente estacional o donde la carga de la enfermedad es baja, modifique el % de acuerdo con los datos locales</t>
  </si>
  <si>
    <t>Cantidad total de casos sospechosos de malaria</t>
  </si>
  <si>
    <t xml:space="preserve">Cantidad total de pruebas de diagnóstico necesarias </t>
  </si>
  <si>
    <t>Cantidad total de pruebas de diagnóstico rápido</t>
  </si>
  <si>
    <t>Casos sospechosos de malaria que se prevé que habrá en el sector público D1</t>
  </si>
  <si>
    <t>Fila 9 del análisis de deficiencias relativas a las TCA</t>
  </si>
  <si>
    <r>
      <rPr>
        <sz val="10"/>
        <color theme="1"/>
        <rFont val="Calibri"/>
        <family val="2"/>
      </rPr>
      <t xml:space="preserve">Casos sospechosos de malaria que se prevé que habrá a nivel </t>
    </r>
    <r>
      <rPr>
        <b/>
        <sz val="10"/>
        <color theme="1"/>
        <rFont val="Calibri"/>
        <family val="2"/>
      </rPr>
      <t>comunitario</t>
    </r>
  </si>
  <si>
    <t>Fila 11 del análisis de deficiencias relativas a las TCA</t>
  </si>
  <si>
    <r>
      <rPr>
        <sz val="10"/>
        <color theme="1"/>
        <rFont val="Calibri"/>
        <family val="2"/>
      </rPr>
      <t>Casos sospechosos de malaria que se prevé que habrá en el sector</t>
    </r>
    <r>
      <rPr>
        <b/>
        <sz val="10"/>
        <color theme="1"/>
        <rFont val="Calibri"/>
        <family val="2"/>
      </rPr>
      <t xml:space="preserve"> privado</t>
    </r>
  </si>
  <si>
    <t>Fila 13 del análisis de deficiencias relativas a las TCA</t>
  </si>
  <si>
    <t xml:space="preserve">Objetivo de cobertura </t>
  </si>
  <si>
    <t>Objetivo del país de diagnósticos por microscopía vs. pruebas de diagnóstico rápido</t>
  </si>
  <si>
    <t xml:space="preserve">% de cobertura del diagnóstico por microscopía </t>
  </si>
  <si>
    <t>Indicar el objetivo de cobertura del diagnóstico por microscopía</t>
  </si>
  <si>
    <t>Cantidad total de portaobjetos de microscopio</t>
  </si>
  <si>
    <t xml:space="preserve">% de cobertura del diagnóstico con pruebas de diagnóstico rápido </t>
  </si>
  <si>
    <t>Indicar el objetivo de cobertura de las pruebas de diagnóstico rápido</t>
  </si>
  <si>
    <t>3.1.4.</t>
  </si>
  <si>
    <r>
      <rPr>
        <sz val="10"/>
        <color theme="1"/>
        <rFont val="Calibri"/>
        <family val="2"/>
      </rPr>
      <t xml:space="preserve">Objetivo de diagnósticos en el sector </t>
    </r>
    <r>
      <rPr>
        <b/>
        <sz val="10"/>
        <color theme="1"/>
        <rFont val="Calibri"/>
        <family val="2"/>
      </rPr>
      <t>público</t>
    </r>
  </si>
  <si>
    <t>... mediante microscopía</t>
  </si>
  <si>
    <t>... mediante pruebas de diagnóstico rápido</t>
  </si>
  <si>
    <t>Fila  22</t>
  </si>
  <si>
    <r>
      <rPr>
        <sz val="10"/>
        <color theme="1"/>
        <rFont val="Calibri"/>
        <family val="2"/>
      </rPr>
      <t xml:space="preserve">Objetivo de diagnósticos a nivel </t>
    </r>
    <r>
      <rPr>
        <b/>
        <sz val="10"/>
        <color theme="1"/>
        <rFont val="Calibri"/>
        <family val="2"/>
      </rPr>
      <t>comunitario</t>
    </r>
    <r>
      <rPr>
        <sz val="10"/>
        <color theme="1"/>
        <rFont val="Calibri"/>
        <family val="2"/>
      </rPr>
      <t xml:space="preserve"> (solo pruebas de diagnóstico rápido)</t>
    </r>
  </si>
  <si>
    <r>
      <rPr>
        <sz val="10"/>
        <color theme="1"/>
        <rFont val="Calibri"/>
        <family val="2"/>
      </rPr>
      <t xml:space="preserve">Objetivo de diagnósticos en el sector </t>
    </r>
    <r>
      <rPr>
        <b/>
        <sz val="10"/>
        <color theme="1"/>
        <rFont val="Calibri"/>
        <family val="2"/>
      </rPr>
      <t>privado</t>
    </r>
  </si>
  <si>
    <t>Fila 105</t>
  </si>
  <si>
    <t>Fila 108</t>
  </si>
  <si>
    <t>Necesidad total de pruebas de diagnóstico rápido para centros de salud del sector público financiada con recursos nacionales</t>
  </si>
  <si>
    <r>
      <rPr>
        <sz val="10"/>
        <color theme="1"/>
        <rFont val="Calibri"/>
        <family val="2"/>
      </rPr>
      <t xml:space="preserve">Necesidad total de diagnósticos </t>
    </r>
    <r>
      <rPr>
        <b/>
        <sz val="10"/>
        <color rgb="FF00B050"/>
        <rFont val="Calibri"/>
        <family val="2"/>
      </rPr>
      <t>por microscopía</t>
    </r>
    <r>
      <rPr>
        <sz val="10"/>
        <color theme="1"/>
        <rFont val="Calibri"/>
        <family val="2"/>
      </rPr>
      <t xml:space="preserve"> para centros de salud del sector público financiada con recursos nacionales</t>
    </r>
  </si>
  <si>
    <t>Cantidad total de pruebas de diagnóstico rápido para centros de salud del sector público financiada con recursos externos</t>
  </si>
  <si>
    <t>Cantidad total de diagnósticos por microscopía para centros de salud del sector público financiada con recursos externos</t>
  </si>
  <si>
    <t>Cantidad total de pruebas de diagnóstico rápido para el sector público financiada con recursos nacionales y externos</t>
  </si>
  <si>
    <t>Cantidad total de diagnósticos por microscopía para el sector público financiada con recursos nacionales y externos</t>
  </si>
  <si>
    <t>Cantidad total de pruebas de diagnóstico rápido para el sector público financiada con la asignación del Fondo Mundial</t>
  </si>
  <si>
    <t>Cantidad total de diagnósticos por microscopía para el sector público financiada con la asignación del Fondo Mundial</t>
  </si>
  <si>
    <t>Cobertura de pruebas de diagnóstico rápido para el sector público financiada con recursos nacionales, recursos externos y la asignación del Fondo Mundial</t>
  </si>
  <si>
    <t>Cobertura de diagnósticos por microscopía para el sector público financiada con recursos nacionales, recursos externos y la asignación del Fondo Mundial</t>
  </si>
  <si>
    <t>Solicitud a través de la PAAR</t>
  </si>
  <si>
    <t>Necesidad total de pruebas de diagnóstico rápido para la gestión comunitaria de casos financiada con recursos nacionales</t>
  </si>
  <si>
    <t>Fila 74</t>
  </si>
  <si>
    <t>Cantidad total de pruebas de diagnóstico rápido para la gestión comunitaria de casos financiada con recursos externos</t>
  </si>
  <si>
    <t>Fila 77</t>
  </si>
  <si>
    <t>Cantidad total de pruebas de diagnóstico rápido para la gestión comunitaria de casos financiada con recursos nacionales y externos</t>
  </si>
  <si>
    <t>Cantidad total de pruebas de diagnóstico rápido para la gestión comunitaria de casos financiada con la asignación del Fondo Mundial</t>
  </si>
  <si>
    <t>Fila 84</t>
  </si>
  <si>
    <t>Fila 85</t>
  </si>
  <si>
    <t>Cobertura de pruebas de diagnóstico rápido para la gestión comunitaria de casos financiada con recursos nacionales, recursos externos y la asignación del Fondo Mundial</t>
  </si>
  <si>
    <t>Necesidad total de pruebas de diagnóstico rápido para el sector privado financiada con recursos nacionales</t>
  </si>
  <si>
    <t>Necesidad total de diagnósticos por microscopía para el sector privado financiada con recursos nacionales</t>
  </si>
  <si>
    <t>Cantidad total de pruebas de diagnóstico rápido para el sector privado financiada con recursos externos</t>
  </si>
  <si>
    <t>Cantidad total de diagnósticos por microscopía para el sector privado financiada con recursos externos</t>
  </si>
  <si>
    <t>Cantidad total de pruebas de diagnóstico rápido para el sector privado financiada con recursos nacionales y externos</t>
  </si>
  <si>
    <t>Fila 119</t>
  </si>
  <si>
    <t>Cantidad total de diagnósticos por microscopía para el sector privado financiada con recursos nacionales y externos</t>
  </si>
  <si>
    <t>Fila 117</t>
  </si>
  <si>
    <t>Fila 120</t>
  </si>
  <si>
    <t>Fila 118</t>
  </si>
  <si>
    <t>Cantidad total de pruebas de diagnóstico rápido para el sector privado financiada con la asignación del Fondo Mundial</t>
  </si>
  <si>
    <t>Fila 135</t>
  </si>
  <si>
    <t>Cantidad total de diagnósticos por microscopía para el sector privado financiada con la asignación del Fondo Mundial</t>
  </si>
  <si>
    <t>Fila 133</t>
  </si>
  <si>
    <t>Fila 136</t>
  </si>
  <si>
    <t>Fila 134</t>
  </si>
  <si>
    <t>Cobertura de diagnósticos por microscopía para el sector privado financiada con recursos nacionales, recursos externos y la asignación del Fondo Mundial</t>
  </si>
  <si>
    <t>Fila 141</t>
  </si>
  <si>
    <t>Fila 139</t>
  </si>
  <si>
    <t>Fila 142</t>
  </si>
  <si>
    <t>Fila 140</t>
  </si>
  <si>
    <t>https://www.theglobalfund.org/en/sourcing-management/health-products/hiv-malaria-rapid-diagnostic-tests/</t>
  </si>
  <si>
    <t>Análisis de deficiencias programáticas relativas a la malaria grave</t>
  </si>
  <si>
    <t>Se añadió una fila para el 2023 y se desplazó el 2023 (C3-5 a D2-5)</t>
  </si>
  <si>
    <t xml:space="preserve">A. Total estimado de casos de malaria (en centros de salud pública, a nivel comunitario y en lugares del sector privado) </t>
  </si>
  <si>
    <t>Si los datos proceden del sistema de información para la gestión sanitaria o se han utilizado datos sobre el consumo de TCA para determinar los casos de malaria, esta parte debería corregirse a fin de reflejar toda la población.  Esto debería coincidir con la fila 10 de la plantilla de análisis de deficiencias relativas a las TCA</t>
  </si>
  <si>
    <t>Fila 124</t>
  </si>
  <si>
    <t>2.2.</t>
  </si>
  <si>
    <t xml:space="preserve">B1. % de casos de malaria que se prevé que se volverán graves </t>
  </si>
  <si>
    <r>
      <rPr>
        <b/>
        <sz val="10"/>
        <color theme="1"/>
        <rFont val="Calibri"/>
        <family val="2"/>
      </rPr>
      <t>Indicar la proporción de casos de malaria no complicados que se estima que se volverán graves.</t>
    </r>
    <r>
      <rPr>
        <b/>
        <sz val="10"/>
        <color theme="1"/>
        <rFont val="Calibri"/>
        <family val="2"/>
      </rPr>
      <t xml:space="preserve"> </t>
    </r>
    <r>
      <rPr>
        <b/>
        <sz val="10"/>
        <color theme="1"/>
        <rFont val="Calibri"/>
        <family val="2"/>
      </rPr>
      <t xml:space="preserve">Utilizar datos locales si se dispone de ellos; de lo contrario, se estima que es </t>
    </r>
    <r>
      <rPr>
        <b/>
        <sz val="10"/>
        <color theme="3"/>
        <rFont val="Calibri"/>
        <family val="2"/>
      </rPr>
      <t>menos del</t>
    </r>
    <r>
      <rPr>
        <b/>
        <sz val="10"/>
        <color rgb="FF000000"/>
        <rFont val="Calibri"/>
        <family val="2"/>
      </rPr>
      <t xml:space="preserve"> 5 %</t>
    </r>
  </si>
  <si>
    <t>B2. Total estimado de casos de malaria grave (antes de la derivación y hospitalizados)</t>
  </si>
  <si>
    <t xml:space="preserve">Multiplicar la cantidad total de casos de malaria (2.1) por el porcentaje previsto de casos que se volverán graves </t>
  </si>
  <si>
    <t>Fila 125</t>
  </si>
  <si>
    <t>C. Objetivos del país (del Plan Estratégico Nacional): casos de malaria grave (antes de la derivación y hospitalizados)</t>
  </si>
  <si>
    <t>Indicar el % de casos de malaria grave al que se apuntará en el Plan Estratégico Nacional</t>
  </si>
  <si>
    <t>Fila 126</t>
  </si>
  <si>
    <t xml:space="preserve">Multiplicar la cantidad total de casos graves por el objetivo de cobertura </t>
  </si>
  <si>
    <t>Fila 127</t>
  </si>
  <si>
    <t>2.3.1</t>
  </si>
  <si>
    <t>B1. Antes de la derivación (artesunato rectal)</t>
  </si>
  <si>
    <t>Fila 128</t>
  </si>
  <si>
    <t>Fila 129</t>
  </si>
  <si>
    <t>2.3.2</t>
  </si>
  <si>
    <t>B2. Internados (medicación antimalárica inyectable)</t>
  </si>
  <si>
    <t>Fila 130</t>
  </si>
  <si>
    <t>Fila 131</t>
  </si>
  <si>
    <t>MEDICAMENTOS ANTIMALÁRICOS INYECTABLES</t>
  </si>
  <si>
    <t>2.4.1</t>
  </si>
  <si>
    <t>C1. Necesidad del país que se prevé cubrir con recursos nacionales</t>
  </si>
  <si>
    <t>2.4.2</t>
  </si>
  <si>
    <t>C2. Necesidad del país que se prevé cubrir con recursos externos</t>
  </si>
  <si>
    <t>2.4.3</t>
  </si>
  <si>
    <t>Fila 137</t>
  </si>
  <si>
    <t>C3. Necesidad total del país ya cubierta</t>
  </si>
  <si>
    <t>Fila 138</t>
  </si>
  <si>
    <t>2.4.4</t>
  </si>
  <si>
    <t>D. Deficiencia anual prevista para satisfacer la necesidad: B2 - C3</t>
  </si>
  <si>
    <t>2.4.5</t>
  </si>
  <si>
    <t>Fila 144</t>
  </si>
  <si>
    <t>Fila 145</t>
  </si>
  <si>
    <t>2.4.6</t>
  </si>
  <si>
    <t xml:space="preserve">Fila 146 </t>
  </si>
  <si>
    <t>Fila 147</t>
  </si>
  <si>
    <t>2.4.7</t>
  </si>
  <si>
    <t>G. Deficiencia restante: B2 - F</t>
  </si>
  <si>
    <t>Fila 148</t>
  </si>
  <si>
    <t>Fila 149</t>
  </si>
  <si>
    <t>2.4.8</t>
  </si>
  <si>
    <t>Monto solicitado en la PAAR</t>
  </si>
  <si>
    <t>Casos de malaria grave antes de la derivación</t>
  </si>
  <si>
    <t>2.5.1</t>
  </si>
  <si>
    <t>H1. Necesidad del país que se prevé cubrir con recursos nacionales</t>
  </si>
  <si>
    <t>Fila 152</t>
  </si>
  <si>
    <t>Fila 153</t>
  </si>
  <si>
    <t>2.5.2</t>
  </si>
  <si>
    <t>H2. Necesidad del país que se prevé cubrir con recursos externos</t>
  </si>
  <si>
    <t>Fila 154</t>
  </si>
  <si>
    <t>Fila 155</t>
  </si>
  <si>
    <t>2.5.3</t>
  </si>
  <si>
    <t>H3. Necesidad total del país ya cubierta</t>
  </si>
  <si>
    <t>Fila 156</t>
  </si>
  <si>
    <t>Fila 157</t>
  </si>
  <si>
    <t>2.5.4</t>
  </si>
  <si>
    <t>I. Deficiencia anual prevista para satisfacer la necesidad: B1- H3</t>
  </si>
  <si>
    <t>Fila 159</t>
  </si>
  <si>
    <t>Fila 160</t>
  </si>
  <si>
    <t>2.5.5</t>
  </si>
  <si>
    <t>J. Objetivos a financiar con el monto de la asignación</t>
  </si>
  <si>
    <t>Fila 162</t>
  </si>
  <si>
    <t>Fila 163</t>
  </si>
  <si>
    <t>2.5.6</t>
  </si>
  <si>
    <t>K. Cobertura con el monto de la asignación y otros recursos: J + H3</t>
  </si>
  <si>
    <t>Fila 164</t>
  </si>
  <si>
    <t>Fila 165</t>
  </si>
  <si>
    <t>2.5.7</t>
  </si>
  <si>
    <t>L. Deficiencia restante: I - K</t>
  </si>
  <si>
    <t>Fila 166</t>
  </si>
  <si>
    <t>Fila 167</t>
  </si>
  <si>
    <t>2.5.8</t>
  </si>
  <si>
    <t>ANÁLISIS DE DEFICIENCIAS Y SUPUESTOS RELATIVOS A LA GESTIÓN DE PROGRAMAS Y EL FORTALECIMIENTO INSTITUCIONAL</t>
  </si>
  <si>
    <r>
      <rPr>
        <sz val="10"/>
        <color theme="1"/>
        <rFont val="Arial"/>
        <family val="2"/>
      </rPr>
      <t> </t>
    </r>
    <r>
      <rPr>
        <b/>
        <sz val="10"/>
        <color theme="1"/>
        <rFont val="Arial"/>
        <family val="2"/>
      </rPr>
      <t>Área</t>
    </r>
  </si>
  <si>
    <t>Niveles de personal</t>
  </si>
  <si>
    <t>Necesidad</t>
  </si>
  <si>
    <t>Deficiencia</t>
  </si>
  <si>
    <t>Gestión y asistencia técnica</t>
  </si>
  <si>
    <t xml:space="preserve">Gestión general / Coordinación / Análisis </t>
  </si>
  <si>
    <t>Asistencia para la planificación descentralizada (en relación específicamente con la malaria)</t>
  </si>
  <si>
    <t xml:space="preserve">Gestión de casos </t>
  </si>
  <si>
    <t>Desarrollo de la capacidad del programa nacional de control de la malaria (PNCM), incluida la realización de capacitaciones para el liderazgo</t>
  </si>
  <si>
    <t>Control de vectores</t>
  </si>
  <si>
    <t xml:space="preserve">Desarrollo y difusión de políticas </t>
  </si>
  <si>
    <t>Labor de promoción, comunicación y movilización social</t>
  </si>
  <si>
    <t>Apoyo a operaciones del PNCM</t>
  </si>
  <si>
    <t>Preparación y respuesta frente a epidemias</t>
  </si>
  <si>
    <t>Vehículos/ Motocicletas + mantenimiento</t>
  </si>
  <si>
    <t>Vigilancia, monitoreo y evaluación e investigación operativa</t>
  </si>
  <si>
    <t>Computadoras  / Equipamiento de oficina</t>
  </si>
  <si>
    <t>Movilización de recursos y alianzas</t>
  </si>
  <si>
    <t>Viajes a los lugares / supervisión </t>
  </si>
  <si>
    <t>Planificación</t>
  </si>
  <si>
    <t>General; costos de oficina</t>
  </si>
  <si>
    <t>Coordinador de capacitaciones</t>
  </si>
  <si>
    <t>Apoyo a operaciones provinciales del PNCM</t>
  </si>
  <si>
    <t>Encargado de logística</t>
  </si>
  <si>
    <t xml:space="preserve">Personal </t>
  </si>
  <si>
    <t>.</t>
  </si>
  <si>
    <t>Fortalecimiento institucional</t>
  </si>
  <si>
    <t xml:space="preserve">Laboratorio nacional/provincial </t>
  </si>
  <si>
    <t>Capacidad relativa a laboratorios en los centros de salud (microscopios)</t>
  </si>
  <si>
    <t>Instituciones de gestión de medicamentos/suministro (incluye tiendas, asistencia técnica, instalación, operación)</t>
  </si>
  <si>
    <t>Capacitación en general / sectorial</t>
  </si>
  <si>
    <t>Actualización de los contenidos curriculares de las capacitaciones, capacitación antes de entrar en funciones</t>
  </si>
  <si>
    <t xml:space="preserve">Desarrollo y difusión de materiales que faciliten el trabajo </t>
  </si>
  <si>
    <t>Recursos humanos</t>
  </si>
  <si>
    <t>Supervisión de apoyo por parte de los equipos distritales/provinciales de gestión sanitaria</t>
  </si>
  <si>
    <t>Supervisión de apoyo / control y aseguramiento de la calidad / capacitación en funciones por parte del laboratorio provincial/distrital</t>
  </si>
  <si>
    <t>Asistencia técnica no especificada</t>
  </si>
  <si>
    <t xml:space="preserve">Costos totales estimados </t>
  </si>
  <si>
    <t xml:space="preserve">Recursos disponibles </t>
  </si>
  <si>
    <t>DEFICIENCIA DE FINANCIAMIENTO</t>
  </si>
  <si>
    <t>Recursos disponibles</t>
  </si>
  <si>
    <t xml:space="preserve">DEFICIENCIA DE FINANCIAMIENTO </t>
  </si>
  <si>
    <t>COMENTARIO: La lista de la tabla de arriba no es exhaustiva. Cada país debe adaptarla a sus necesidades y requisitos específicos</t>
  </si>
  <si>
    <t xml:space="preserve">ANÁLISIS DE DEFICIENCIAS Y SUPUESTOS RELATIVOS A LA LABOR DE PROMOCIÓN, CAMBIO SOCIAL Y DE COMPORTAMIENTO (CSC) E INFORMACIÓN, EDUCACIÓN Y COMUNICACIÓN (IEC) </t>
  </si>
  <si>
    <r>
      <rPr>
        <b/>
        <sz val="10"/>
        <color theme="1"/>
        <rFont val="Arial"/>
        <family val="2"/>
      </rPr>
      <t>PROMOCIÓN</t>
    </r>
    <r>
      <rPr>
        <b/>
        <sz val="10"/>
        <color rgb="FF000000"/>
        <rFont val="Arial"/>
        <family val="2"/>
      </rPr>
      <t> </t>
    </r>
  </si>
  <si>
    <t>Reuniones de promoción (a nivel nacional)</t>
  </si>
  <si>
    <t>Sujetos con poder de decisión / líderes</t>
  </si>
  <si>
    <t>Grupos técnicos (p. ej. asociaciones médicas, medios de comunicación, etc.)</t>
  </si>
  <si>
    <t>Evento masivo de promoción (AMD)</t>
  </si>
  <si>
    <t>Estreno de “La malaria cero empieza conmigo”</t>
  </si>
  <si>
    <t>Grupos distritales/comunitarios de promoción</t>
  </si>
  <si>
    <t>Diseño de materiales</t>
  </si>
  <si>
    <t>Creación de grupos distritales de promoción</t>
  </si>
  <si>
    <t xml:space="preserve">Elaboración y distribución de materiales impresos </t>
  </si>
  <si>
    <t>Reuniones educativas comunitarias</t>
  </si>
  <si>
    <t>Apoyo a plan de estudios escolar sobre salud</t>
  </si>
  <si>
    <t>Costos totales estimados</t>
  </si>
  <si>
    <t>DEFICIENCIA de recursos</t>
  </si>
  <si>
    <r>
      <rPr>
        <b/>
        <sz val="10"/>
        <color theme="1"/>
        <rFont val="Arial"/>
        <family val="2"/>
      </rPr>
      <t>Cambio social y de comportamiento (CSC)</t>
    </r>
    <r>
      <rPr>
        <b/>
        <sz val="10"/>
        <color rgb="FF000000"/>
        <rFont val="Arial"/>
        <family val="2"/>
      </rPr>
      <t> </t>
    </r>
  </si>
  <si>
    <t>Elaboración de materiales (personas comprometidas de la comunidad/trabajadores de salud comunitarios)</t>
  </si>
  <si>
    <r>
      <rPr>
        <sz val="10"/>
        <color rgb="FF000000"/>
        <rFont val="Arial"/>
        <family val="2"/>
      </rPr>
      <t>Materiales / Capacitación de trabajadores de salud comunitarios</t>
    </r>
    <r>
      <rPr>
        <sz val="10"/>
        <color theme="1"/>
        <rFont val="Arial"/>
        <family val="2"/>
      </rPr>
      <t> </t>
    </r>
  </si>
  <si>
    <t xml:space="preserve">Comunicaciones masivas </t>
  </si>
  <si>
    <t>(NMS, intervenciones esenciales, diversas técnicas de puesta en práctica excepto comunicación interpersonal)</t>
  </si>
  <si>
    <t>Elaboración de materiales</t>
  </si>
  <si>
    <t>Campaña (sin especificar)</t>
  </si>
  <si>
    <t>Campañas específicas (planificadas)</t>
  </si>
  <si>
    <t>Uso de mosquiteros tratados con insecticida</t>
  </si>
  <si>
    <t xml:space="preserve">Rociado residual intradomiciliario </t>
  </si>
  <si>
    <t>Quimioprevención de la malaria estacional</t>
  </si>
  <si>
    <t>Política actual de tratamientos</t>
  </si>
  <si>
    <t>COMENTARIO: La lista de la tabla es de carácter enunciativo; cada país debe añadir o eliminar elementos según sea necesario para adecuarse a su Plan Estratégico Nacional</t>
  </si>
  <si>
    <t>ANÁLISIS DE DEFICIENCIAS Y SUPUESTOS RELATIVOS AL MONITOREO Y EVALUACIÓN</t>
  </si>
  <si>
    <t>Necesidades para el monitoreo y evaluación</t>
  </si>
  <si>
    <t>2023 (n)</t>
  </si>
  <si>
    <t>2023 (costo)</t>
  </si>
  <si>
    <t>2024 (n)</t>
  </si>
  <si>
    <t>2024 (costo)</t>
  </si>
  <si>
    <t>2025 (n)</t>
  </si>
  <si>
    <t>2025 (costo)</t>
  </si>
  <si>
    <t>2026 (n)</t>
  </si>
  <si>
    <t>2026 (costo)</t>
  </si>
  <si>
    <t>Costo unitario por actividad</t>
  </si>
  <si>
    <t xml:space="preserve">Comentario: Indicar el número (n) para cada una de las actividades previstas por año en función del Plan Estratégico Nacional. El costo unitario de cada actividad servirá para obtener el costo total </t>
  </si>
  <si>
    <t>Vigilancia rutinaria</t>
  </si>
  <si>
    <t>Repositorio de datos sobre la malaria</t>
  </si>
  <si>
    <t>Estratificación</t>
  </si>
  <si>
    <t>Modelización de impactos</t>
  </si>
  <si>
    <t>Reuniones para la toma de decisiones</t>
  </si>
  <si>
    <t>Monitoreo de la eficacia de los medicamentos</t>
  </si>
  <si>
    <t>Monitoreo de la deleción de los genes que producen la HRP2/3</t>
  </si>
  <si>
    <t>Monitoreo de la resistencia a insecticidas</t>
  </si>
  <si>
    <t>Vigilancia entomológica (incluye el monitoreo del An. Stephensi)</t>
  </si>
  <si>
    <r>
      <t>Encuesta sobre conductas relacionadas con la malaria (</t>
    </r>
    <r>
      <rPr>
        <i/>
        <sz val="10"/>
        <color theme="1"/>
        <rFont val="Arial"/>
        <family val="2"/>
      </rPr>
      <t>Malaria Behaviour Survey</t>
    </r>
    <r>
      <rPr>
        <sz val="10"/>
        <color theme="1"/>
        <rFont val="Arial"/>
        <family val="2"/>
      </rPr>
      <t>)</t>
    </r>
  </si>
  <si>
    <r>
      <t>Monitoreo de la durabilidad de los MTILD (</t>
    </r>
    <r>
      <rPr>
        <i/>
        <sz val="10"/>
        <color theme="1"/>
        <rFont val="Arial"/>
        <family val="2"/>
      </rPr>
      <t>LLIN Durability Monitoring</t>
    </r>
    <r>
      <rPr>
        <sz val="10"/>
        <color theme="1"/>
        <rFont val="Arial"/>
        <family val="2"/>
      </rPr>
      <t>)</t>
    </r>
  </si>
  <si>
    <t>Fármacovigilancia</t>
  </si>
  <si>
    <t xml:space="preserve">Encuestas de seguimiento de los MTILD	</t>
  </si>
  <si>
    <t>Aseguramiento de la calidad del RRI</t>
  </si>
  <si>
    <t>Fortalecimiento de la capacidad de análisis de los datos para hacer cumplir las normativas</t>
  </si>
  <si>
    <t>Fortalecimiento de la capacidad para hacer cumplir las normativas</t>
  </si>
  <si>
    <t>Equipamiento (computadoras, GPS, dispositivos PDA, etc.)</t>
  </si>
  <si>
    <t>Investigación operativa</t>
  </si>
  <si>
    <t>Recolección de datos / sistemas de pronóstico de epidemias</t>
  </si>
  <si>
    <r>
      <rPr>
        <b/>
        <u/>
        <sz val="11"/>
        <color rgb="FF000000"/>
        <rFont val="Arial"/>
        <family val="2"/>
      </rPr>
      <t>Inglés</t>
    </r>
    <r>
      <rPr>
        <b/>
        <sz val="11"/>
        <color rgb="FF000000"/>
        <rFont val="Arial"/>
        <family val="2"/>
      </rPr>
      <t>:</t>
    </r>
    <r>
      <rPr>
        <b/>
        <sz val="11"/>
        <color rgb="FF000000"/>
        <rFont val="Arial"/>
        <family val="2"/>
      </rPr>
      <t xml:space="preserve"> </t>
    </r>
    <r>
      <rPr>
        <sz val="11"/>
        <color rgb="FF000000"/>
        <rFont val="Arial"/>
        <family val="2"/>
      </rPr>
      <t>Choose the language in the Instructions tab (líne B6)</t>
    </r>
  </si>
  <si>
    <r>
      <rPr>
        <b/>
        <u/>
        <sz val="11"/>
        <color rgb="FF000000"/>
        <rFont val="Arial"/>
        <family val="2"/>
      </rPr>
      <t>Français</t>
    </r>
    <r>
      <rPr>
        <b/>
        <sz val="11"/>
        <color rgb="FF000000"/>
        <rFont val="Arial"/>
        <family val="2"/>
      </rPr>
      <t>:</t>
    </r>
    <r>
      <rPr>
        <b/>
        <sz val="11"/>
        <color rgb="FF000000"/>
        <rFont val="Arial"/>
        <family val="2"/>
      </rPr>
      <t xml:space="preserve"> </t>
    </r>
    <r>
      <rPr>
        <sz val="11"/>
        <color rgb="FF000000"/>
        <rFont val="Arial"/>
        <family val="2"/>
      </rPr>
      <t>Veuillez choisir la langue sur l'onglet Instructions (rangée B6)</t>
    </r>
  </si>
  <si>
    <r>
      <rPr>
        <b/>
        <u/>
        <sz val="11"/>
        <color rgb="FF000000"/>
        <rFont val="Arial"/>
        <family val="2"/>
      </rPr>
      <t>Español:</t>
    </r>
    <r>
      <rPr>
        <b/>
        <sz val="11"/>
        <color rgb="FF000000"/>
        <rFont val="Arial"/>
        <family val="2"/>
      </rPr>
      <t xml:space="preserve"> </t>
    </r>
    <r>
      <rPr>
        <sz val="11"/>
        <color rgb="FF000000"/>
        <rFont val="Arial"/>
        <family val="2"/>
      </rPr>
      <t>Seleccione el idioma en la hoja Instructions (fila B6)</t>
    </r>
  </si>
  <si>
    <t xml:space="preserve">Comentarios adicionales: </t>
  </si>
  <si>
    <t>Módulo prioritario</t>
  </si>
  <si>
    <t>Malaria - Gestión de casos</t>
  </si>
  <si>
    <t>Indicador de cobertura seleccionado</t>
  </si>
  <si>
    <t>Proporción de niños de entre 2 y 59 meses con cuadros sospechosos de neumonía (respiración agitada) que recibieron tratamiento con antibióticos de primera línea en la comunidad</t>
  </si>
  <si>
    <t>Cobertura nacional actual</t>
  </si>
  <si>
    <t>Señalar los resultados más recientes</t>
  </si>
  <si>
    <t>Año</t>
  </si>
  <si>
    <t>Fuente de los datos</t>
  </si>
  <si>
    <t>Comentarios</t>
  </si>
  <si>
    <t>Año 1</t>
  </si>
  <si>
    <t>Año 2</t>
  </si>
  <si>
    <t>Año 3</t>
  </si>
  <si>
    <t>Comentarios/Supuestos</t>
  </si>
  <si>
    <t>Indicar el año</t>
  </si>
  <si>
    <t>Necesidad actual estimada del país</t>
  </si>
  <si>
    <t>A. Total estimado de casos sospechosos de neumonía (comunidad)</t>
  </si>
  <si>
    <t>B. Objetivos del país (del Plan Estratégico Nacional)</t>
  </si>
  <si>
    <t>Objetivo del país ya cubierto</t>
  </si>
  <si>
    <t>C1. Objetivo del país que se prevé cubrir con recursos nacionales</t>
  </si>
  <si>
    <t>C2. Objetivo del país que se prevé cubrir con recursos externos que no sean del Fondo Mundial</t>
  </si>
  <si>
    <t>C. Total del objetivo del país ya cubierto</t>
  </si>
  <si>
    <t>Deficiencia programática</t>
  </si>
  <si>
    <t>D. Deficiencia anual prevista para alcanzar el objetivo: B - C</t>
  </si>
  <si>
    <t>Objetivo del país cubierto con el monto de la asignación</t>
  </si>
  <si>
    <t>F. Cobertura con el monto de la asignación y otras fuentes: C+E</t>
  </si>
  <si>
    <t>G. Deficiencia restante para alcanzar el objetivo del país: B - F</t>
  </si>
  <si>
    <t>Proporción de niños de entre 2 y 59 meses con diarrea que recibieron tratamiento con sales de rehidratación oral y zinc en la comunidad</t>
  </si>
  <si>
    <t>A. Total estimado de casos de diarrea (comunidad)</t>
  </si>
  <si>
    <t>%</t>
  </si>
  <si>
    <t>Spend if all nets conventional</t>
  </si>
  <si>
    <t>Available funds to upgrade to PBOs</t>
  </si>
  <si>
    <t>Necesidad total (US$)</t>
  </si>
  <si>
    <t>Indicar el % de mujeres embarazadas</t>
  </si>
  <si>
    <t>3.1</t>
  </si>
  <si>
    <t>Cantidad</t>
  </si>
  <si>
    <t xml:space="preserve">Cantidad de tratamientos financiados </t>
  </si>
  <si>
    <t>(Opcional) En el caso de países donde el censo tiene una antigüedad mayor a 5 años, considerar la posibilidad de incluir un colchón adicional de hasta 10 %</t>
  </si>
  <si>
    <t>4.1</t>
  </si>
  <si>
    <t>Total de MTI necesarios para distribuir mediante campaña no masiva (F = C+D+E)</t>
  </si>
  <si>
    <t>Si la cobertura en el Programa Ampliado de Inmunización no es universal, indicar el % de bebés lactantes alcanzados y contemplar su expansión en los cálculos</t>
  </si>
  <si>
    <t>4.4</t>
  </si>
  <si>
    <t>4.5</t>
  </si>
  <si>
    <t>7.1</t>
  </si>
  <si>
    <t>7.2</t>
  </si>
  <si>
    <t>7.3</t>
  </si>
  <si>
    <t>Incluir las deficiencias prioritarias en la PAAR; en este ejemplo, se incluyen en ella todas las deficiencias</t>
  </si>
  <si>
    <r>
      <t xml:space="preserve">Indicar si a) la deficiencia corresponde al costo total de los MTI, </t>
    </r>
    <r>
      <rPr>
        <b/>
        <sz val="11"/>
        <color theme="1"/>
        <rFont val="Arial"/>
        <family val="2"/>
      </rPr>
      <t xml:space="preserve">O SI </t>
    </r>
    <r>
      <rPr>
        <sz val="11"/>
        <color theme="1"/>
        <rFont val="Arial"/>
        <family val="2"/>
      </rPr>
      <t xml:space="preserve">b) la deficiencia </t>
    </r>
    <r>
      <rPr>
        <i/>
        <sz val="11"/>
        <color theme="1"/>
        <rFont val="Arial"/>
        <family val="2"/>
      </rPr>
      <t>es para cubrir el incremento en el precio respecto de un MTI tratado solo con piretroides</t>
    </r>
  </si>
  <si>
    <t>US$</t>
  </si>
  <si>
    <t>Población destinataria del RRI</t>
  </si>
  <si>
    <t>Indicar el/los insecticida/s a utilizar</t>
  </si>
  <si>
    <t>El costo se calcula multiplicando la superficie media rociable por estructura (esto incluye los costos de transporte, almacenamiento y disposición final. En el caso de que se roten los insecticidas, asegurarse de hacer un cálculo distinto para cada químico, ya que el precio unitario será diferente dependiendo del insecticida que se use en cada ciclo) por la cantidad de estructuras</t>
  </si>
  <si>
    <t>Total necesario en US$*</t>
  </si>
  <si>
    <t>Solicitud para que se financien a través de la propuesta de financiamiento al Fondo Mundial</t>
  </si>
  <si>
    <t>Supuestos financieros (Ejemplo)</t>
  </si>
  <si>
    <t>Mismo contenido en esta parte trasladando la tabla</t>
  </si>
  <si>
    <t xml:space="preserve">Indicar el % del total de casos que se prevé que se abordarán en los centros de salud del sector público (p. ej. los centros del sector público representan el 65 % de la gestión de casos) </t>
  </si>
  <si>
    <t>Indicar la cantidad total de TCA necesarias en el sector privado, p. ej. el sector privado representa el 30 % de la gestión de casos, por lo cual se debe multiplicar la cantidad total de casos de malaria de la fila 10 (A)  X 0,3 en 2023 y 2024, y 0,2 en los años subsiguientes</t>
  </si>
  <si>
    <t>Indicar la cantidad total de TCA necesarias en la iCCM, p. ej. la iCCM representa entre el 5 % y el 15 % de la gestión de casos, por lo cual se debe multiplicar la cantidad total de casos de malaria de la fila 10 (A) X 0,05 en 2024, y X 0,15 en 2025 y 2026</t>
  </si>
  <si>
    <t>Indicar la cantidad total de TCA necesarias en los centros de salud del sector público, p. ej. los centros de salud del sector público representan el 65 % de la gestión de casos, por lo cual se debe multiplicar la cantidad total de casos de malaria de la fila 10 (A) X 0,65</t>
  </si>
  <si>
    <t>Cantidad total de TCA necesarias</t>
  </si>
  <si>
    <t>Total necesario  F1= F+(F x % del colchón adicional)</t>
  </si>
  <si>
    <t>Total necesario  G1= G+(G x % del colchón adicional)</t>
  </si>
  <si>
    <t>Total necesario E1= E+(E x % del colchón adicional)</t>
  </si>
  <si>
    <t>Indicar la cantidad de TCA financiadas por asociados externos (especificar qué asociados)</t>
  </si>
  <si>
    <t>B1. Objetivos del país (del Plan Estratégico Nacional) para la TCA 1</t>
  </si>
  <si>
    <t>B2. Objetivos del país (del Plan Estratégico Nacional) para la TCA 2</t>
  </si>
  <si>
    <t>B3. Objetivos del país (del Plan Estratégico Nacional) para la TCA 3</t>
  </si>
  <si>
    <t>Cobertura de pruebas de diagnóstico rápido para el sector privado financiada con recursos nacionales, recursos externos y la asignación del Fondo Mundial</t>
  </si>
  <si>
    <t xml:space="preserve">Indicar la proporción de casos de malaria grave gestionados (tratamiento antes de la derivación, p. ej. artesunato rectal) a través de la gestión comunitaria de casos y/o a nivel de atención primaria de la salud </t>
  </si>
  <si>
    <t>Indicar la proporción de casos de malaria grave gestionados a nivel de centros de salud</t>
  </si>
  <si>
    <t xml:space="preserve">Multiplicar la proporción de casos de malaria grave gestionados a nivel de centros de salud por la cantidad total de casos de malaria grave </t>
  </si>
  <si>
    <t>Multiplicar la proporción de casos de malaria grave gestionados (tratamiento antes de la derivación, p. ej. artesunato rectal) a través de la gestión comunitaria de casos y/o a nivel de atención primaria de la salud por la cantidad total de casos graves</t>
  </si>
  <si>
    <t>Minilaboratorios (fármacovigilancia)</t>
  </si>
  <si>
    <t>Disponibles</t>
  </si>
  <si>
    <t>Gerente de programa</t>
  </si>
  <si>
    <t>Subgerente de programa</t>
  </si>
  <si>
    <t>Boletín trimestral de noticias sobre la malaria</t>
  </si>
  <si>
    <r>
      <t>Estrategia comunitaria de CSC</t>
    </r>
    <r>
      <rPr>
        <sz val="10"/>
        <color rgb="FF000000"/>
        <rFont val="Arial"/>
        <family val="2"/>
      </rPr>
      <t> </t>
    </r>
  </si>
  <si>
    <t xml:space="preserve">Campaña masiva en medios de comunicación sobre la malaria durante el embarazo </t>
  </si>
  <si>
    <t>Monitoreo rutinario de la logística</t>
  </si>
  <si>
    <r>
      <t>Encuesta sobre indicadores de la malaria (</t>
    </r>
    <r>
      <rPr>
        <i/>
        <sz val="10"/>
        <color theme="1"/>
        <rFont val="Arial"/>
        <family val="2"/>
      </rPr>
      <t>Malaria Indicator Survey</t>
    </r>
    <r>
      <rPr>
        <sz val="10"/>
        <color theme="1"/>
        <rFont val="Arial"/>
        <family val="2"/>
      </rPr>
      <t>)</t>
    </r>
  </si>
  <si>
    <r>
      <rPr>
        <i/>
        <sz val="10"/>
        <color theme="1"/>
        <rFont val="Arial"/>
        <family val="2"/>
      </rPr>
      <t>Malaria Matchbox</t>
    </r>
    <r>
      <rPr>
        <sz val="10"/>
        <color theme="1"/>
        <rFont val="Arial"/>
        <family val="2"/>
      </rPr>
      <t>/evaluación de la equidad</t>
    </r>
  </si>
  <si>
    <r>
      <t xml:space="preserve">* </t>
    </r>
    <r>
      <rPr>
        <i/>
        <sz val="9"/>
        <color theme="1"/>
        <rFont val="Arial"/>
        <family val="2"/>
      </rPr>
      <t>Debajo de la tabla completada deberían incluirse notas que indiquen las fuentes de los costos estimados (p. ej. presupuestos nacionales, estimaciones genéricas señaladas a continuación, etc.)</t>
    </r>
  </si>
  <si>
    <t>Última versión actualizada el 29 de julio de 2022</t>
  </si>
  <si>
    <t xml:space="preserve">Lea cuidadosamente las instrucciones en la hoja "Instructions" antes de completar la tabla de análisis de deficiencias programáticas. 
Estas instrucciones se han adaptado a la medida de cada intervención/módulo específico. </t>
  </si>
  <si>
    <t>Lea cuidadosamente las instrucciones en la hoja "Instructions" antes de completar la tabla de análisis de deficiencias programáticas. 
Estas instrucciones se han adaptado a la medida de cada intervención/módulo específico.</t>
  </si>
  <si>
    <t>Tabla de deficiencias programáticas relativas a los trabajadores de salud comunitarios 10 - Productos no específicos para la malaria en la gestión comunitaria integrada de casos (antibióticos de primera línea para los casos simples de neumonía en niños de entre 2 y 59 meses de edad como parte de la gestión comunitaria integrada de casos)</t>
  </si>
  <si>
    <t>Tabla de deficiencias programáticas relativas a los trabajadores de salud comunitarios 11 - Productos no específicos para la malaria en la gestión comunitaria integrada de casos (sales de rehidratación oral y zinc para el tratamiento de la diarrea en niños de entre 2 y 59 meses de edad como parte de la gestión comunitaria integrada de casos)</t>
  </si>
  <si>
    <t>A. Cantidad total estimada de trabajadores de salud comunitarios necesarios por año</t>
  </si>
  <si>
    <t>B. Objetivos del país para la cantidad de trabajadores de salud comunitarios necesarios según el Plan Estratégico Nacional o la cantidad convenida</t>
  </si>
  <si>
    <t>C2. Cantidad de trabajadores de salud comunitarios a remunerar con recursos externos que no sean del Fondo Mundial</t>
  </si>
  <si>
    <t>C1. Cantidad de trabajadores de salud comunitarios a remunerar con recursos nacionales</t>
  </si>
  <si>
    <t>E. Cantidad de trabajadores de salud comunitarios a remunerar con el monto de la asignación</t>
  </si>
  <si>
    <t>Tabla de deficiencias programáticas relativas a los trabajadores de salud comunitarios 2 - Cobertura de los costos de capacitaciones y certificaciones orientadas a las competencias antes de entrar en funciones</t>
  </si>
  <si>
    <t>Tabla de deficiencias programáticas relativas a los trabajadores de salud comunitarios 3 - Cobertura de los costos de capacitación orientada a las competencias luego de haber entrado en funciones</t>
  </si>
  <si>
    <t>Tabla de deficiencias programáticas relativas a los trabajadores de salud comunitarios 4 - Cobertura de los costos de supervisión</t>
  </si>
  <si>
    <t>Tabla de deficiencias programáticas relativas a los trabajadores de salud comunitarios 5 - Cobertura de los costos de equipamiento</t>
  </si>
  <si>
    <t>Tabla de deficiencias programáticas relativas a los trabajadores de salud comunitarios 6 - Cobertura de los costos de equipos de protección personal</t>
  </si>
  <si>
    <t>Tabla de deficiencias programáticas relativas a los trabajadores de salud comunitarios 7 - Cobertura de los costos de productos</t>
  </si>
  <si>
    <t>Tabla de deficiencias programáticas relativas a los trabajadores de salud comunitarios 8 - Cobertura de los costos de derivación / contraderivación</t>
  </si>
  <si>
    <t>Tabla de deficiencias programáticas relativas a los trabajadores de salud comunitarios 9 - Cobertura de los costos de sistemas de información para la gestión sanitaria, vigilancia y monitoreo y evaluación</t>
  </si>
  <si>
    <t>Tabla de deficiencias programáticas relativas a los trabajadores de salud comunitarios 1 - Cobertura de los costos de remuneración</t>
  </si>
  <si>
    <t>C. Cantidad de trabajadores de salud comunitarios a remunerar con recursos nacionales + recursos externos que no sean del Fondo Mundial</t>
  </si>
  <si>
    <t>F. Cantidad de trabajadores de salud comunitarios a remunerar con todas las fuentes: C+E</t>
  </si>
  <si>
    <t>C1. Cantidad de trabajadores de salud comunitarios a quienes se brindarán capacitaciones y certificaciones orientadas a las competencias antes de entrar en funciones con recursos nacionales</t>
  </si>
  <si>
    <t>C2. Cantidad de trabajadores de salud comunitarios a quienes se brindarán capacitaciones y certificaciones orientadas a las competencias antes de entrar en funciones con recursos externos que no sean del Fondo Mundial</t>
  </si>
  <si>
    <t>C. Cantidad de trabajadores de salud comunitarios a quienes se brindarán capacitaciones y certificaciones orientadas a las competencias antes de entrar en funciones con recursos nacionales + recursos externos que no sean del Fondo Mundial</t>
  </si>
  <si>
    <t>E. Cantidad de trabajadores de salud comunitarios a quienes se brindarán capacitaciones y certificaciones orientadas a las competencias antes de entrar en funciones con el monto de la asignación</t>
  </si>
  <si>
    <t>F. Cantidad de trabajadores de salud comunitarios a quienes se brindarán capacitaciones y certificaciones orientadas a las competencias antes de entrar en funciones con todas las fuentes: C+E</t>
  </si>
  <si>
    <t>C1. Cantidad de trabajadores de salud comunitarios a quienes se brindará capacitación orientada a las competencias luego de haber entrado en funciones con recursos nacionales</t>
  </si>
  <si>
    <t>C2. Cantidad de trabajadores de salud comunitarios a quienes se brindará capacitación orientada a las competencias luego de haber entrado en funciones con recursos externos que no sean del Fondo Mundial</t>
  </si>
  <si>
    <t>C. Cantidad de trabajadores de salud comunitarios a quienes se brindará capacitación orientada a las competencias luego de haber entrado en funciones con recursos nacionales + recursos externos que no sean del Fondo Mundial</t>
  </si>
  <si>
    <t>E. Cantidad de trabajadores de salud comunitarios a quienes se brindará capacitación orientada a las competencias luego de haber entrado en funciones con el monto de la asignación</t>
  </si>
  <si>
    <t>F. Cantidad de trabajadores de salud comunitarios a quienes se brindará capacitación orientada a las competencias luego de haber entrado en funciones con todas las fuentes: C+E</t>
  </si>
  <si>
    <t>C1. Cantidad de trabajadores de salud comunitarios a quienes se brindará supervisión de apoyo integrada con recursos nacionales</t>
  </si>
  <si>
    <t>C2. Cantidad de trabajadores de salud comunitarios a quienes se brindará supervisión de apoyo integrada con recursos externos que no sean del Fondo Mundial</t>
  </si>
  <si>
    <t>C. Cantidad de trabajadores de salud comunitarios a quienes se brindará supervisión de apoyo integrada con recursos nacionales + recursos externos que no sean del Fondo Mundial</t>
  </si>
  <si>
    <t>E. Cantidad de trabajadores de salud comunitarios a quienes se brindará supervisión de apoyo integrada con el monto de la asignación</t>
  </si>
  <si>
    <t>F. Cantidad de trabajadores de salud comunitarios a quienes se brindará supervisión de apoyo integrada con todas las fuentes: C+E</t>
  </si>
  <si>
    <t>C1. Cantidad de trabajadores de salud comunitarios a quienes se brindará equipamiento con recursos nacionales</t>
  </si>
  <si>
    <t>C2. Cantidad de trabajadores de salud comunitarios a quienes se brindará equipamiento con recursos externos que no sean del Fondo Mundial</t>
  </si>
  <si>
    <t>C. Cantidad de trabajadores de salud comunitarios a quienes se brindará equipamiento con recursos nacionales + recursos externos que no sean del Fondo Mundial</t>
  </si>
  <si>
    <t>E. Cantidad de trabajadores de salud comunitarios a quienes se brindará equipamiento con el monto de la asignación</t>
  </si>
  <si>
    <t>F. Cantidad de trabajadores de salud comunitarios a quienes se brindará equipamiento con todas las fuentes: C+E</t>
  </si>
  <si>
    <t>C1. Cantidad de trabajadores de salud comunitarios a quienes se protegerá con equipos de protección nacional con recursos nacionales</t>
  </si>
  <si>
    <t>C2. Cantidad de trabajadores de salud comunitarios a quienes se protegerá con equipos de protección nacional con recursos externos que no sean del Fondo Mundial</t>
  </si>
  <si>
    <t>C. Cantidad de trabajadores de salud comunitarios cuyos equipos de protección nacional se prevé costear con recursos nacionales + recursos externos que no sean del Fondo Mundial</t>
  </si>
  <si>
    <t>E. Cantidad de trabajadores de salud comunitarios a quienes se protegerá con equipos de protección nacional con el monto de la asignación</t>
  </si>
  <si>
    <t>F. Cantidad de trabajadores de salud comunitarios a quienes se protegerá con equipos de protección nacional con todas las fuentes: C+E</t>
  </si>
  <si>
    <t>C1. Cantidad de trabajadores de salud comunitarios a quienes se proporcionarán productos con recursos nacionales</t>
  </si>
  <si>
    <t>C2. Cantidad de trabajadores de salud comunitarios a quienes se proporcionarán productos con recursos externos que no sean del Fondo Mundial</t>
  </si>
  <si>
    <t>C. Cantidad de trabajadores de salud comunitarios a quienes se proporcionarán productos con recursos nacionales + recursos externos que no sean del Fondo Mundial</t>
  </si>
  <si>
    <t>E. Cantidad de trabajadores de salud comunitarios a quienes se proporcionarán productos con el monto de la asignación</t>
  </si>
  <si>
    <t>F. Cantidad de trabajadores de salud comunitarios a quienes se proporcionarán productos con todas las fuentes: C+E</t>
  </si>
  <si>
    <t>C1. Cantidad de trabajadores de salud comunitarios a quienes se brindará apoyo en relación con las derivaciones/contraderivaciones con recursos nacionales</t>
  </si>
  <si>
    <t>C. Cantidad de trabajadores de salud comunitarios a quienes se brindará apoyo en relación con las derivaciones/contraderivaciones con recursos nacionales + recursos externos que no sean del Fondo Mundial</t>
  </si>
  <si>
    <t>E. Cantidad de trabajadores de salud comunitarios a quienes se brindará apoyo en relación con las derivaciones/contraderivaciones con el monto de la asignación</t>
  </si>
  <si>
    <t>F. Cantidad de trabajadores de salud comunitarios a quienes se brindará apoyo en relación con las derivaciones/contraderivaciones con todas las fuentes: C+E</t>
  </si>
  <si>
    <t>C1. Cantidad de trabajadores de salud comunitarios a quienes se brindará apoyo con los sistemas de información para la gestión sanitaria, la vigilancia y el monitoreo y evaluación con recursos nacionales</t>
  </si>
  <si>
    <t>C2. Cantidad de trabajadores de salud comunitarios a quienes se brindará apoyo con los sistemas de información para la gestión sanitaria, la vigilancia y el monitoreo y evaluación con recursos externos que no sean del Fondo Mundial</t>
  </si>
  <si>
    <t>C. Cantidad de trabajadores de salud comunitarios a quienes se brindará apoyo con los sistemas de información para la gestión sanitaria, la vigilancia y el monitoreo y evaluación con recursos nacionales + recursos externos que no sean del Fondo Mundial</t>
  </si>
  <si>
    <t>E. Cantidad de trabajadores de salud comunitarios a quienes se brindará apoyo con los sistemas de información para la gestión sanitaria, la vigilancia y el monitoreo y evaluación con el monto de la asignación</t>
  </si>
  <si>
    <t>F. Cantidad de trabajadores de salud comunitarios a quienes se brindará apoyo con los sistemas de información para la gestión sanitaria, la vigilancia y el monitoreo y evaluación con todas las fuentes: C+E</t>
  </si>
  <si>
    <t>C2. Cantidad de trabajadores de salud comunitarios a quienes se brindará apoyo en relación con las derivaciones/contraderivaciones con recursos externos que no sean del Fondo Mundial</t>
  </si>
  <si>
    <t>Porcentaje de trabajadores de salud comunitarios a quienes debe brindarse apoyo en relación con las derivaciones/contraderivaciones</t>
  </si>
  <si>
    <t>Porcentaje de trabajadores de salud comunitarios a quienes debe brindarse apoyo con los sistemas de información para la gestión sanitaria, la vigilancia y el monitoreo y evaluación</t>
  </si>
  <si>
    <t>Porcentaje de trabajadores de salud comunitarios a quienes debe remunerarse</t>
  </si>
  <si>
    <t>Porcentaje de trabajadores de salud comunitarios a quienes debe brindarse capacitaciones y certificaciones orientadas a las competencias antes de entrar en funciones</t>
  </si>
  <si>
    <t>Porcentaje de trabajadores de salud comunitarios a quienes debe brindarse capacitación orientada a las competencias luego de haber entrado en funciones</t>
  </si>
  <si>
    <t>Porcentaje de trabajadores de salud comunitarios a quienes debe brindarse supervisión de apoyo integrada</t>
  </si>
  <si>
    <t>Porcentaje de trabajadores de salud comunitarios a quienes debe brindarse equipamiento</t>
  </si>
  <si>
    <t>Porcentaje de trabajadores de salud comunitarios a quienes debe protegerse con equipos de protección personal</t>
  </si>
  <si>
    <t>Porcentaje de trabajadores de salud comunitarios a quienes deben proporcionarse productos (p. ej. preservativos, lubricante conforme al paquete de servicios de dichos trabajadores)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</si>
</sst>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quot;£&quot;#,##0.00;\-&quot;£&quot;#,##0.00"/>
    <numFmt numFmtId="165" formatCode="_(&quot;$&quot;* #,##0.00_);_(&quot;$&quot;* \(#,##0.00\);_(&quot;$&quot;* &quot;-&quot;??_);_(@_)"/>
    <numFmt numFmtId="166" formatCode="_(* #,##0.00_);_(* \(#,##0.00\);_(* &quot;-&quot;??_);_(@_)"/>
    <numFmt numFmtId="167" formatCode="_-* #,##0_-;\-* #,##0_-;_-* &quot;-&quot;??_-;_-@_-"/>
    <numFmt numFmtId="168" formatCode="0.0"/>
    <numFmt numFmtId="169" formatCode="#,##0.0"/>
    <numFmt numFmtId="170" formatCode="_(* #,##0_);_(* \(#,##0\);_(* &quot;-&quot;??_);_(@_)"/>
    <numFmt numFmtId="171" formatCode="&quot;$&quot;#,##0"/>
    <numFmt numFmtId="172" formatCode="_-* #,##0.00_-;\-* #,##0.00_-;_-* \-??_-;_-@_-"/>
    <numFmt numFmtId="173" formatCode="#,##0_ ;\-#,##0\ "/>
  </numFmts>
  <fonts count="90" x14ac:knownFonts="1">
    <font>
      <sz val="11"/>
      <color theme="1"/>
      <name val="Calibri"/>
      <family val="2"/>
      <scheme val="minor"/>
    </font>
    <font>
      <sz val="11"/>
      <color theme="1"/>
      <name val="Calibri"/>
      <family val="2"/>
      <scheme val="minor"/>
    </font>
    <font>
      <b/>
      <sz val="10"/>
      <name val="Arial"/>
      <family val="2"/>
    </font>
    <font>
      <sz val="11"/>
      <name val="Calibri"/>
      <family val="2"/>
      <scheme val="minor"/>
    </font>
    <font>
      <b/>
      <sz val="10"/>
      <name val="Calibri"/>
      <family val="2"/>
    </font>
    <font>
      <sz val="10"/>
      <name val="Calibri"/>
      <family val="2"/>
    </font>
    <font>
      <sz val="10"/>
      <name val="Arial"/>
      <family val="2"/>
    </font>
    <font>
      <b/>
      <sz val="11"/>
      <name val="Calibri"/>
      <family val="2"/>
      <scheme val="minor"/>
    </font>
    <font>
      <sz val="8"/>
      <name val="Arial"/>
      <family val="2"/>
    </font>
    <font>
      <b/>
      <sz val="10"/>
      <color indexed="60"/>
      <name val="Calibri"/>
      <family val="2"/>
    </font>
    <font>
      <sz val="8"/>
      <color indexed="10"/>
      <name val="Arial"/>
      <family val="2"/>
    </font>
    <font>
      <sz val="10"/>
      <name val="Verdana"/>
      <family val="2"/>
    </font>
    <font>
      <sz val="11"/>
      <color indexed="8"/>
      <name val="Calibri"/>
      <family val="2"/>
    </font>
    <font>
      <b/>
      <sz val="10"/>
      <color indexed="8"/>
      <name val="Calibri"/>
      <family val="2"/>
    </font>
    <font>
      <sz val="10"/>
      <color indexed="8"/>
      <name val="Calibri"/>
      <family val="2"/>
    </font>
    <font>
      <b/>
      <sz val="10"/>
      <color rgb="FF000000"/>
      <name val="Arial"/>
      <family val="2"/>
    </font>
    <font>
      <b/>
      <sz val="11"/>
      <color theme="1"/>
      <name val="Arial"/>
      <family val="2"/>
    </font>
    <font>
      <sz val="10"/>
      <color theme="1"/>
      <name val="Arial"/>
      <family val="2"/>
    </font>
    <font>
      <b/>
      <sz val="10"/>
      <color theme="1"/>
      <name val="Arial"/>
      <family val="2"/>
    </font>
    <font>
      <sz val="9"/>
      <color theme="1"/>
      <name val="Arial"/>
      <family val="2"/>
    </font>
    <font>
      <i/>
      <sz val="9"/>
      <color theme="1"/>
      <name val="Arial"/>
      <family val="2"/>
    </font>
    <font>
      <sz val="10"/>
      <name val="Arial"/>
      <family val="2"/>
    </font>
    <font>
      <b/>
      <sz val="12"/>
      <name val="Arial"/>
      <family val="2"/>
    </font>
    <font>
      <sz val="10"/>
      <color rgb="FF000000"/>
      <name val="Arial"/>
      <family val="2"/>
    </font>
    <font>
      <sz val="11"/>
      <color theme="1"/>
      <name val="Arial"/>
      <family val="2"/>
    </font>
    <font>
      <sz val="10"/>
      <color theme="1"/>
      <name val="Times New Roman"/>
      <family val="1"/>
    </font>
    <font>
      <b/>
      <sz val="12"/>
      <color theme="1"/>
      <name val="Arial"/>
      <family val="2"/>
    </font>
    <font>
      <b/>
      <sz val="12"/>
      <color indexed="8"/>
      <name val="Calibri"/>
      <family val="2"/>
    </font>
    <font>
      <b/>
      <sz val="10"/>
      <color rgb="FF000000"/>
      <name val="Calibri"/>
      <family val="2"/>
    </font>
    <font>
      <sz val="10"/>
      <color rgb="FF000000"/>
      <name val="Calibri"/>
      <family val="2"/>
    </font>
    <font>
      <b/>
      <sz val="20"/>
      <name val="Calibri"/>
      <family val="2"/>
    </font>
    <font>
      <b/>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rgb="FFFF0000"/>
      <name val="Verdana"/>
      <family val="2"/>
    </font>
    <font>
      <b/>
      <sz val="14"/>
      <color theme="3"/>
      <name val="Calibri"/>
      <family val="2"/>
    </font>
    <font>
      <sz val="10"/>
      <color theme="1"/>
      <name val="Calibri"/>
      <family val="2"/>
    </font>
    <font>
      <b/>
      <sz val="14"/>
      <color theme="1"/>
      <name val="Calibri"/>
      <family val="2"/>
    </font>
    <font>
      <sz val="8"/>
      <color theme="1"/>
      <name val="Arial"/>
      <family val="2"/>
    </font>
    <font>
      <b/>
      <sz val="10"/>
      <color theme="1"/>
      <name val="Calibri"/>
      <family val="2"/>
    </font>
    <font>
      <sz val="11"/>
      <name val="Arial"/>
      <family val="2"/>
    </font>
    <font>
      <b/>
      <sz val="14"/>
      <color theme="3"/>
      <name val="Arial"/>
      <family val="2"/>
    </font>
    <font>
      <sz val="11"/>
      <color rgb="FF000000"/>
      <name val="Arial"/>
      <family val="2"/>
    </font>
    <font>
      <sz val="11"/>
      <color indexed="8"/>
      <name val="Arial"/>
      <family val="2"/>
    </font>
    <font>
      <b/>
      <sz val="11"/>
      <name val="Arial"/>
      <family val="2"/>
    </font>
    <font>
      <b/>
      <sz val="10"/>
      <color theme="3"/>
      <name val="Calibri"/>
      <family val="2"/>
    </font>
    <font>
      <b/>
      <sz val="11"/>
      <color rgb="FFFF0000"/>
      <name val="Arial"/>
      <family val="2"/>
    </font>
    <font>
      <i/>
      <sz val="11"/>
      <color theme="1"/>
      <name val="Arial"/>
      <family val="2"/>
    </font>
    <font>
      <b/>
      <sz val="11"/>
      <color rgb="FF000000"/>
      <name val="Arial"/>
      <family val="2"/>
    </font>
    <font>
      <b/>
      <sz val="11"/>
      <color rgb="FFFFFFFF"/>
      <name val="Arial"/>
      <family val="2"/>
    </font>
    <font>
      <sz val="10"/>
      <color theme="1"/>
      <name val="Verdana"/>
      <family val="2"/>
    </font>
    <font>
      <sz val="11"/>
      <color rgb="FF00B050"/>
      <name val="Arial"/>
      <family val="2"/>
    </font>
    <font>
      <sz val="11"/>
      <color rgb="FF00B050"/>
      <name val="Calibri"/>
      <family val="2"/>
      <scheme val="minor"/>
    </font>
    <font>
      <b/>
      <sz val="10"/>
      <color rgb="FF00B050"/>
      <name val="Calibri"/>
      <family val="2"/>
    </font>
    <font>
      <b/>
      <sz val="11"/>
      <color rgb="FF00B050"/>
      <name val="Arial"/>
      <family val="2"/>
    </font>
    <font>
      <b/>
      <sz val="11"/>
      <color rgb="FF00B050"/>
      <name val="Calibri"/>
      <family val="2"/>
      <scheme val="minor"/>
    </font>
    <font>
      <b/>
      <sz val="12"/>
      <color rgb="FF00B050"/>
      <name val="Calibri"/>
      <family val="2"/>
    </font>
    <font>
      <b/>
      <i/>
      <sz val="10"/>
      <name val="Calibri"/>
      <family val="2"/>
    </font>
    <font>
      <b/>
      <sz val="10"/>
      <color rgb="FF00B050"/>
      <name val="Arial"/>
      <family val="2"/>
    </font>
    <font>
      <sz val="11"/>
      <color rgb="FFFF0000"/>
      <name val="Calibri"/>
      <family val="2"/>
      <scheme val="minor"/>
    </font>
    <font>
      <sz val="11"/>
      <color rgb="FFFF0000"/>
      <name val="Arial"/>
      <family val="2"/>
    </font>
    <font>
      <u/>
      <sz val="11"/>
      <color theme="10"/>
      <name val="Calibri"/>
      <family val="2"/>
      <scheme val="minor"/>
    </font>
    <font>
      <sz val="11"/>
      <color theme="1"/>
      <name val="Georgia"/>
      <family val="1"/>
    </font>
    <font>
      <b/>
      <i/>
      <sz val="12"/>
      <color rgb="FFFF0000"/>
      <name val="Arial"/>
      <family val="2"/>
    </font>
    <font>
      <b/>
      <sz val="18"/>
      <color theme="0"/>
      <name val="Arial Black"/>
      <family val="2"/>
    </font>
    <font>
      <sz val="18"/>
      <color theme="0"/>
      <name val="Arial"/>
      <family val="2"/>
    </font>
    <font>
      <b/>
      <sz val="11"/>
      <color theme="0"/>
      <name val="Arial"/>
      <family val="2"/>
    </font>
    <font>
      <b/>
      <sz val="11"/>
      <name val="Georgia"/>
      <family val="1"/>
    </font>
    <font>
      <sz val="11"/>
      <name val="Georgia"/>
      <family val="1"/>
    </font>
    <font>
      <sz val="18"/>
      <color theme="0"/>
      <name val="Georgia"/>
      <family val="1"/>
    </font>
    <font>
      <b/>
      <sz val="11"/>
      <color theme="1"/>
      <name val="Georgia"/>
      <family val="1"/>
    </font>
    <font>
      <i/>
      <sz val="11"/>
      <name val="Arial"/>
      <family val="2"/>
    </font>
    <font>
      <sz val="10"/>
      <color theme="1"/>
      <name val="Calibri"/>
      <family val="2"/>
      <scheme val="minor"/>
    </font>
    <font>
      <i/>
      <sz val="10"/>
      <color theme="1"/>
      <name val="Arial"/>
      <family val="2"/>
    </font>
    <font>
      <b/>
      <u/>
      <sz val="11"/>
      <color rgb="FF000000"/>
      <name val="Arial"/>
      <family val="2"/>
    </font>
  </fonts>
  <fills count="51">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indexed="44"/>
        <bgColor indexed="64"/>
      </patternFill>
    </fill>
    <fill>
      <patternFill patternType="solid">
        <fgColor rgb="FF999999"/>
        <bgColor indexed="64"/>
      </patternFill>
    </fill>
    <fill>
      <patternFill patternType="solid">
        <fgColor rgb="FFD9D9D9"/>
        <bgColor indexed="64"/>
      </patternFill>
    </fill>
    <fill>
      <patternFill patternType="solid">
        <fgColor rgb="FFD99795"/>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rgb="FF00B0F0"/>
        <bgColor indexed="64"/>
      </patternFill>
    </fill>
    <fill>
      <patternFill patternType="solid">
        <fgColor theme="1"/>
        <bgColor indexed="64"/>
      </patternFill>
    </fill>
    <fill>
      <patternFill patternType="solid">
        <fgColor rgb="FF8294FB"/>
        <bgColor indexed="64"/>
      </patternFill>
    </fill>
    <fill>
      <patternFill patternType="solid">
        <fgColor rgb="FFA6A6A6"/>
        <bgColor indexed="64"/>
      </patternFill>
    </fill>
    <fill>
      <patternFill patternType="solid">
        <fgColor rgb="FF04198F"/>
        <bgColor indexed="64"/>
      </patternFill>
    </fill>
    <fill>
      <patternFill patternType="solid">
        <fgColor rgb="FF6E6E6E"/>
        <bgColor indexed="64"/>
      </patternFill>
    </fill>
  </fills>
  <borders count="124">
    <border>
      <left/>
      <right/>
      <top/>
      <bottom/>
      <diagonal/>
    </border>
    <border>
      <left/>
      <right style="medium">
        <color auto="1"/>
      </right>
      <top style="medium">
        <color auto="1"/>
      </top>
      <bottom style="medium">
        <color auto="1"/>
      </bottom>
      <diagonal/>
    </border>
    <border>
      <left/>
      <right style="medium">
        <color indexed="8"/>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medium">
        <color indexed="64"/>
      </right>
      <top/>
      <bottom/>
      <diagonal/>
    </border>
    <border>
      <left style="dashed">
        <color indexed="64"/>
      </left>
      <right style="dashed">
        <color indexed="64"/>
      </right>
      <top style="dashed">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dashed">
        <color indexed="64"/>
      </left>
      <right/>
      <top style="dashed">
        <color indexed="64"/>
      </top>
      <bottom style="dashed">
        <color indexed="64"/>
      </bottom>
      <diagonal/>
    </border>
    <border>
      <left/>
      <right/>
      <top style="thin">
        <color auto="1"/>
      </top>
      <bottom style="thin">
        <color auto="1"/>
      </bottom>
      <diagonal/>
    </border>
    <border>
      <left style="dashed">
        <color indexed="64"/>
      </left>
      <right style="dashed">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indexed="64"/>
      </bottom>
      <diagonal/>
    </border>
    <border>
      <left/>
      <right/>
      <top/>
      <bottom style="medium">
        <color indexed="49"/>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indexed="64"/>
      </top>
      <bottom style="thin">
        <color auto="1"/>
      </bottom>
      <diagonal/>
    </border>
    <border>
      <left/>
      <right style="thin">
        <color auto="1"/>
      </right>
      <top style="thin">
        <color auto="1"/>
      </top>
      <bottom style="thin">
        <color auto="1"/>
      </bottom>
      <diagonal/>
    </border>
    <border>
      <left style="dashed">
        <color indexed="64"/>
      </left>
      <right/>
      <top style="thin">
        <color indexed="64"/>
      </top>
      <bottom/>
      <diagonal/>
    </border>
    <border>
      <left style="thin">
        <color auto="1"/>
      </left>
      <right/>
      <top style="thin">
        <color auto="1"/>
      </top>
      <bottom style="thin">
        <color auto="1"/>
      </bottom>
      <diagonal/>
    </border>
    <border>
      <left style="dashed">
        <color indexed="64"/>
      </left>
      <right/>
      <top/>
      <bottom style="dashed">
        <color indexed="64"/>
      </bottom>
      <diagonal/>
    </border>
    <border>
      <left/>
      <right style="dashed">
        <color indexed="64"/>
      </right>
      <top/>
      <bottom/>
      <diagonal/>
    </border>
    <border>
      <left/>
      <right/>
      <top style="thin">
        <color auto="1"/>
      </top>
      <bottom style="thin">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ashed">
        <color indexed="64"/>
      </left>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s>
  <cellStyleXfs count="301">
    <xf numFmtId="0" fontId="0" fillId="0" borderId="0"/>
    <xf numFmtId="166" fontId="1" fillId="0" borderId="0" applyFont="0" applyFill="0" applyBorder="0" applyAlignment="0" applyProtection="0"/>
    <xf numFmtId="9" fontId="1" fillId="0" borderId="0" applyFont="0" applyFill="0" applyBorder="0" applyAlignment="0" applyProtection="0"/>
    <xf numFmtId="0" fontId="11" fillId="0" borderId="0"/>
    <xf numFmtId="43" fontId="12" fillId="0" borderId="0" applyFont="0" applyFill="0" applyBorder="0" applyAlignment="0" applyProtection="0"/>
    <xf numFmtId="0" fontId="6" fillId="0" borderId="0"/>
    <xf numFmtId="0" fontId="21" fillId="0" borderId="0"/>
    <xf numFmtId="165" fontId="1"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0" borderId="32" applyNumberFormat="0" applyAlignment="0" applyProtection="0"/>
    <xf numFmtId="0" fontId="34" fillId="10" borderId="32" applyNumberFormat="0" applyAlignment="0" applyProtection="0"/>
    <xf numFmtId="0" fontId="34" fillId="10" borderId="32" applyNumberFormat="0" applyAlignment="0" applyProtection="0"/>
    <xf numFmtId="0" fontId="34" fillId="10" borderId="32" applyNumberFormat="0" applyAlignment="0" applyProtection="0"/>
    <xf numFmtId="0" fontId="35" fillId="24" borderId="33" applyNumberFormat="0" applyAlignment="0" applyProtection="0"/>
    <xf numFmtId="0" fontId="35" fillId="24" borderId="33" applyNumberFormat="0" applyAlignment="0" applyProtection="0"/>
    <xf numFmtId="0" fontId="35" fillId="24" borderId="33" applyNumberFormat="0" applyAlignment="0" applyProtection="0"/>
    <xf numFmtId="0" fontId="35" fillId="24" borderId="33" applyNumberFormat="0" applyAlignment="0" applyProtection="0"/>
    <xf numFmtId="172" fontId="6" fillId="0" borderId="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9" fillId="0" borderId="35" applyNumberFormat="0" applyFill="0" applyAlignment="0" applyProtection="0"/>
    <xf numFmtId="0" fontId="39" fillId="0" borderId="35" applyNumberFormat="0" applyFill="0" applyAlignment="0" applyProtection="0"/>
    <xf numFmtId="0" fontId="39" fillId="0" borderId="35" applyNumberFormat="0" applyFill="0" applyAlignment="0" applyProtection="0"/>
    <xf numFmtId="0" fontId="39" fillId="0" borderId="35"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11" borderId="32" applyNumberFormat="0" applyAlignment="0" applyProtection="0"/>
    <xf numFmtId="0" fontId="42" fillId="11" borderId="32" applyNumberFormat="0" applyAlignment="0" applyProtection="0"/>
    <xf numFmtId="0" fontId="42" fillId="11" borderId="32" applyNumberFormat="0" applyAlignment="0" applyProtection="0"/>
    <xf numFmtId="0" fontId="42" fillId="11" borderId="32" applyNumberFormat="0" applyAlignment="0" applyProtection="0"/>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45" fillId="10" borderId="39" applyNumberFormat="0" applyAlignment="0" applyProtection="0"/>
    <xf numFmtId="0" fontId="45" fillId="10" borderId="39" applyNumberFormat="0" applyAlignment="0" applyProtection="0"/>
    <xf numFmtId="0" fontId="45" fillId="10" borderId="39" applyNumberFormat="0" applyAlignment="0" applyProtection="0"/>
    <xf numFmtId="0" fontId="45" fillId="10" borderId="39"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76" fillId="0" borderId="0" applyNumberFormat="0" applyFill="0" applyBorder="0" applyAlignment="0" applyProtection="0"/>
    <xf numFmtId="43" fontId="12" fillId="0" borderId="0" applyFont="0" applyFill="0" applyBorder="0" applyAlignment="0" applyProtection="0"/>
    <xf numFmtId="0" fontId="34" fillId="10" borderId="107" applyNumberFormat="0" applyAlignment="0" applyProtection="0"/>
    <xf numFmtId="0" fontId="34" fillId="10" borderId="107" applyNumberFormat="0" applyAlignment="0" applyProtection="0"/>
    <xf numFmtId="0" fontId="34" fillId="10" borderId="107" applyNumberFormat="0" applyAlignment="0" applyProtection="0"/>
    <xf numFmtId="0" fontId="34" fillId="10" borderId="107" applyNumberFormat="0" applyAlignment="0" applyProtection="0"/>
    <xf numFmtId="164" fontId="6" fillId="0" borderId="0" applyFill="0" applyBorder="0" applyAlignment="0" applyProtection="0"/>
    <xf numFmtId="0" fontId="40" fillId="0" borderId="108" applyNumberFormat="0" applyFill="0" applyAlignment="0" applyProtection="0"/>
    <xf numFmtId="0" fontId="40" fillId="0" borderId="108" applyNumberFormat="0" applyFill="0" applyAlignment="0" applyProtection="0"/>
    <xf numFmtId="0" fontId="40" fillId="0" borderId="108" applyNumberFormat="0" applyFill="0" applyAlignment="0" applyProtection="0"/>
    <xf numFmtId="0" fontId="40" fillId="0" borderId="108" applyNumberFormat="0" applyFill="0" applyAlignment="0" applyProtection="0"/>
    <xf numFmtId="0" fontId="42" fillId="11" borderId="107" applyNumberFormat="0" applyAlignment="0" applyProtection="0"/>
    <xf numFmtId="0" fontId="42" fillId="11" borderId="107" applyNumberFormat="0" applyAlignment="0" applyProtection="0"/>
    <xf numFmtId="0" fontId="42" fillId="11" borderId="107" applyNumberFormat="0" applyAlignment="0" applyProtection="0"/>
    <xf numFmtId="0" fontId="42" fillId="11" borderId="107" applyNumberFormat="0" applyAlignment="0" applyProtection="0"/>
    <xf numFmtId="0" fontId="6" fillId="12" borderId="109" applyNumberFormat="0" applyFont="0" applyAlignment="0" applyProtection="0"/>
    <xf numFmtId="0" fontId="6" fillId="12" borderId="109" applyNumberFormat="0" applyFont="0" applyAlignment="0" applyProtection="0"/>
    <xf numFmtId="0" fontId="6" fillId="12" borderId="109" applyNumberFormat="0" applyFont="0" applyAlignment="0" applyProtection="0"/>
    <xf numFmtId="0" fontId="6" fillId="12" borderId="109" applyNumberFormat="0" applyFont="0" applyAlignment="0" applyProtection="0"/>
    <xf numFmtId="0" fontId="6" fillId="12" borderId="109" applyNumberFormat="0" applyFont="0" applyAlignment="0" applyProtection="0"/>
    <xf numFmtId="0" fontId="45" fillId="10" borderId="110" applyNumberFormat="0" applyAlignment="0" applyProtection="0"/>
    <xf numFmtId="0" fontId="45" fillId="10" borderId="110" applyNumberFormat="0" applyAlignment="0" applyProtection="0"/>
    <xf numFmtId="0" fontId="45" fillId="10" borderId="110" applyNumberFormat="0" applyAlignment="0" applyProtection="0"/>
    <xf numFmtId="0" fontId="45" fillId="10" borderId="110" applyNumberFormat="0" applyAlignment="0" applyProtection="0"/>
    <xf numFmtId="0" fontId="47" fillId="0" borderId="111" applyNumberFormat="0" applyFill="0" applyAlignment="0" applyProtection="0"/>
    <xf numFmtId="0" fontId="47" fillId="0" borderId="111" applyNumberFormat="0" applyFill="0" applyAlignment="0" applyProtection="0"/>
    <xf numFmtId="0" fontId="47" fillId="0" borderId="111" applyNumberFormat="0" applyFill="0" applyAlignment="0" applyProtection="0"/>
    <xf numFmtId="0" fontId="47" fillId="0" borderId="111" applyNumberFormat="0" applyFill="0" applyAlignment="0" applyProtection="0"/>
    <xf numFmtId="0" fontId="47" fillId="0" borderId="111" applyNumberFormat="0" applyFill="0" applyAlignment="0" applyProtection="0"/>
    <xf numFmtId="0" fontId="47" fillId="0" borderId="111" applyNumberFormat="0" applyFill="0" applyAlignment="0" applyProtection="0"/>
    <xf numFmtId="0" fontId="47" fillId="0" borderId="111" applyNumberFormat="0" applyFill="0" applyAlignment="0" applyProtection="0"/>
    <xf numFmtId="0" fontId="47" fillId="0" borderId="111" applyNumberFormat="0" applyFill="0" applyAlignment="0" applyProtection="0"/>
    <xf numFmtId="43" fontId="1"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0" fillId="0" borderId="108" applyNumberFormat="0" applyFill="0" applyAlignment="0" applyProtection="0"/>
    <xf numFmtId="0" fontId="40" fillId="0" borderId="108" applyNumberFormat="0" applyFill="0" applyAlignment="0" applyProtection="0"/>
    <xf numFmtId="0" fontId="40" fillId="0" borderId="108" applyNumberFormat="0" applyFill="0" applyAlignment="0" applyProtection="0"/>
    <xf numFmtId="0" fontId="40" fillId="0" borderId="108" applyNumberFormat="0" applyFill="0" applyAlignment="0" applyProtection="0"/>
  </cellStyleXfs>
  <cellXfs count="876">
    <xf numFmtId="0" fontId="0" fillId="0" borderId="0" xfId="0"/>
    <xf numFmtId="0" fontId="3" fillId="0" borderId="0" xfId="0" applyFont="1"/>
    <xf numFmtId="0" fontId="3" fillId="0" borderId="0" xfId="0" applyFont="1" applyAlignment="1">
      <alignment horizontal="left"/>
    </xf>
    <xf numFmtId="0" fontId="5" fillId="0" borderId="0" xfId="0" applyFont="1"/>
    <xf numFmtId="0" fontId="8" fillId="0" borderId="0" xfId="0" applyFont="1" applyAlignment="1">
      <alignment wrapText="1"/>
    </xf>
    <xf numFmtId="0" fontId="9" fillId="0" borderId="7" xfId="0" applyFont="1" applyBorder="1"/>
    <xf numFmtId="0" fontId="4" fillId="0" borderId="6" xfId="0" applyFont="1" applyBorder="1"/>
    <xf numFmtId="0" fontId="4" fillId="0" borderId="0" xfId="0" applyFont="1"/>
    <xf numFmtId="3" fontId="3" fillId="0" borderId="0" xfId="0" applyNumberFormat="1" applyFont="1"/>
    <xf numFmtId="0" fontId="17" fillId="0" borderId="14" xfId="0" applyFont="1" applyBorder="1" applyAlignment="1">
      <alignment vertical="center" wrapText="1"/>
    </xf>
    <xf numFmtId="0" fontId="16" fillId="0" borderId="4" xfId="0" applyFont="1" applyBorder="1" applyAlignment="1">
      <alignment vertical="center" wrapText="1"/>
    </xf>
    <xf numFmtId="0" fontId="18" fillId="0" borderId="14" xfId="0" applyFont="1" applyBorder="1" applyAlignment="1">
      <alignment vertical="center" wrapText="1"/>
    </xf>
    <xf numFmtId="0" fontId="19" fillId="0" borderId="0" xfId="0" applyFont="1" applyAlignment="1">
      <alignment vertical="center"/>
    </xf>
    <xf numFmtId="0" fontId="22" fillId="2" borderId="0" xfId="6" applyFont="1" applyFill="1"/>
    <xf numFmtId="0" fontId="21" fillId="0" borderId="0" xfId="6"/>
    <xf numFmtId="0" fontId="17" fillId="6" borderId="12" xfId="0" applyFont="1" applyFill="1" applyBorder="1" applyAlignment="1">
      <alignment vertical="center"/>
    </xf>
    <xf numFmtId="0" fontId="17" fillId="0" borderId="4" xfId="0" applyFont="1" applyBorder="1" applyAlignment="1">
      <alignment horizontal="center" vertical="center"/>
    </xf>
    <xf numFmtId="3" fontId="17" fillId="0" borderId="4" xfId="0" applyNumberFormat="1" applyFont="1" applyBorder="1" applyAlignment="1">
      <alignment horizontal="center" vertical="center"/>
    </xf>
    <xf numFmtId="0" fontId="1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17" fillId="0" borderId="21" xfId="0" applyFont="1" applyBorder="1" applyAlignment="1">
      <alignment vertical="center" wrapText="1"/>
    </xf>
    <xf numFmtId="0" fontId="24" fillId="0" borderId="0" xfId="0" applyFont="1" applyAlignment="1">
      <alignment horizontal="justify" vertical="center"/>
    </xf>
    <xf numFmtId="0" fontId="17" fillId="0" borderId="22" xfId="0" applyFont="1" applyBorder="1" applyAlignment="1">
      <alignment horizontal="center" vertical="center"/>
    </xf>
    <xf numFmtId="0" fontId="17" fillId="0" borderId="12" xfId="0" applyFont="1" applyBorder="1" applyAlignment="1">
      <alignment vertical="center" wrapText="1"/>
    </xf>
    <xf numFmtId="3" fontId="17" fillId="0" borderId="12" xfId="0" applyNumberFormat="1" applyFont="1" applyBorder="1" applyAlignment="1">
      <alignment horizontal="center" vertical="center"/>
    </xf>
    <xf numFmtId="0" fontId="18" fillId="6" borderId="12" xfId="0" applyFont="1" applyFill="1" applyBorder="1" applyAlignment="1">
      <alignment vertical="center" wrapText="1"/>
    </xf>
    <xf numFmtId="0" fontId="23" fillId="0" borderId="14" xfId="0" applyFont="1" applyBorder="1" applyAlignment="1">
      <alignment horizontal="left" vertical="center" wrapText="1" indent="1"/>
    </xf>
    <xf numFmtId="0" fontId="18" fillId="0" borderId="28" xfId="0" applyFont="1" applyBorder="1" applyAlignment="1">
      <alignment vertical="center" wrapText="1"/>
    </xf>
    <xf numFmtId="0" fontId="17" fillId="0" borderId="29" xfId="0" applyFont="1" applyBorder="1" applyAlignment="1">
      <alignment horizontal="center" vertical="center" wrapText="1"/>
    </xf>
    <xf numFmtId="0" fontId="18" fillId="0" borderId="21" xfId="0" applyFont="1" applyBorder="1" applyAlignment="1">
      <alignment vertical="center" wrapText="1"/>
    </xf>
    <xf numFmtId="0" fontId="17" fillId="0" borderId="30" xfId="0" applyFont="1" applyBorder="1" applyAlignment="1">
      <alignment horizontal="center" vertical="center" wrapText="1"/>
    </xf>
    <xf numFmtId="0" fontId="25" fillId="0" borderId="4" xfId="0" applyFont="1" applyBorder="1" applyAlignment="1">
      <alignment vertical="center"/>
    </xf>
    <xf numFmtId="0" fontId="25" fillId="0" borderId="14" xfId="0" applyFont="1" applyBorder="1" applyAlignment="1">
      <alignment vertical="center" wrapText="1"/>
    </xf>
    <xf numFmtId="0" fontId="23" fillId="0" borderId="14" xfId="0" applyFont="1" applyBorder="1" applyAlignment="1">
      <alignment vertical="center" wrapText="1"/>
    </xf>
    <xf numFmtId="0" fontId="15" fillId="0" borderId="14" xfId="0" applyFont="1" applyBorder="1" applyAlignment="1">
      <alignment vertical="center" wrapText="1"/>
    </xf>
    <xf numFmtId="0" fontId="24" fillId="0" borderId="0" xfId="0" applyFont="1" applyAlignment="1">
      <alignment vertical="center"/>
    </xf>
    <xf numFmtId="0" fontId="26" fillId="0" borderId="0" xfId="0" applyFont="1" applyAlignment="1">
      <alignment vertical="center"/>
    </xf>
    <xf numFmtId="3" fontId="4" fillId="0" borderId="31" xfId="0" applyNumberFormat="1" applyFont="1" applyBorder="1"/>
    <xf numFmtId="0" fontId="27" fillId="0" borderId="0" xfId="0" applyFont="1"/>
    <xf numFmtId="0" fontId="28" fillId="0" borderId="12" xfId="0" applyFont="1" applyBorder="1" applyAlignment="1">
      <alignment horizontal="justify"/>
    </xf>
    <xf numFmtId="0" fontId="29" fillId="0" borderId="14" xfId="0" applyFont="1" applyBorder="1" applyAlignment="1">
      <alignment horizontal="justify"/>
    </xf>
    <xf numFmtId="0" fontId="29" fillId="0" borderId="4" xfId="0" applyFont="1" applyBorder="1" applyAlignment="1">
      <alignment horizontal="center"/>
    </xf>
    <xf numFmtId="3" fontId="4" fillId="0" borderId="31" xfId="0" applyNumberFormat="1" applyFont="1" applyBorder="1" applyAlignment="1">
      <alignment wrapText="1"/>
    </xf>
    <xf numFmtId="3" fontId="30" fillId="0" borderId="31" xfId="0" applyNumberFormat="1" applyFont="1" applyBorder="1"/>
    <xf numFmtId="0" fontId="31" fillId="0" borderId="0" xfId="0" applyFont="1" applyAlignment="1">
      <alignment vertical="top" wrapText="1"/>
    </xf>
    <xf numFmtId="0" fontId="23" fillId="9" borderId="4" xfId="0" applyFont="1" applyFill="1" applyBorder="1" applyAlignment="1">
      <alignment horizontal="center" vertical="center" wrapText="1"/>
    </xf>
    <xf numFmtId="1" fontId="49" fillId="0" borderId="41" xfId="0" applyNumberFormat="1" applyFont="1" applyBorder="1"/>
    <xf numFmtId="0" fontId="51" fillId="0" borderId="0" xfId="0" applyFont="1"/>
    <xf numFmtId="0" fontId="51" fillId="0" borderId="6" xfId="0" applyFont="1" applyBorder="1"/>
    <xf numFmtId="0" fontId="54" fillId="0" borderId="0" xfId="0" applyFont="1" applyAlignment="1">
      <alignment horizontal="center"/>
    </xf>
    <xf numFmtId="0" fontId="0" fillId="0" borderId="0" xfId="0" applyAlignment="1">
      <alignment horizontal="left"/>
    </xf>
    <xf numFmtId="3" fontId="55" fillId="9" borderId="4" xfId="0" applyNumberFormat="1" applyFont="1" applyFill="1" applyBorder="1" applyAlignment="1">
      <alignment horizontal="right" wrapText="1"/>
    </xf>
    <xf numFmtId="0" fontId="24" fillId="0" borderId="0" xfId="0" applyFont="1"/>
    <xf numFmtId="0" fontId="55" fillId="9" borderId="0" xfId="0" applyFont="1" applyFill="1" applyAlignment="1">
      <alignment horizontal="left"/>
    </xf>
    <xf numFmtId="0" fontId="55" fillId="9" borderId="0" xfId="0" applyFont="1" applyFill="1"/>
    <xf numFmtId="3" fontId="55" fillId="9" borderId="0" xfId="0" applyNumberFormat="1" applyFont="1" applyFill="1"/>
    <xf numFmtId="0" fontId="55" fillId="9" borderId="0" xfId="0" applyFont="1" applyFill="1" applyAlignment="1">
      <alignment horizontal="left" wrapText="1"/>
    </xf>
    <xf numFmtId="0" fontId="55" fillId="9" borderId="2" xfId="0" applyFont="1" applyFill="1" applyBorder="1" applyAlignment="1">
      <alignment horizontal="center" wrapText="1"/>
    </xf>
    <xf numFmtId="169" fontId="18" fillId="0" borderId="9" xfId="0" applyNumberFormat="1" applyFont="1" applyBorder="1" applyAlignment="1">
      <alignment horizontal="right" vertical="center" wrapText="1"/>
    </xf>
    <xf numFmtId="167" fontId="18" fillId="0" borderId="0" xfId="0" applyNumberFormat="1" applyFont="1"/>
    <xf numFmtId="0" fontId="14" fillId="0" borderId="51" xfId="0" applyFont="1" applyBorder="1"/>
    <xf numFmtId="0" fontId="55" fillId="0" borderId="0" xfId="0" applyFont="1"/>
    <xf numFmtId="0" fontId="0" fillId="0" borderId="0" xfId="0" applyAlignment="1">
      <alignment horizontal="right"/>
    </xf>
    <xf numFmtId="0" fontId="55" fillId="9" borderId="17" xfId="0" applyFont="1" applyFill="1" applyBorder="1"/>
    <xf numFmtId="3" fontId="55" fillId="9" borderId="1" xfId="0" applyNumberFormat="1" applyFont="1" applyFill="1" applyBorder="1" applyAlignment="1">
      <alignment horizontal="center" wrapText="1"/>
    </xf>
    <xf numFmtId="2" fontId="51" fillId="4" borderId="6" xfId="4" applyNumberFormat="1" applyFont="1" applyFill="1" applyBorder="1"/>
    <xf numFmtId="0" fontId="55" fillId="4" borderId="52" xfId="0" applyFont="1" applyFill="1" applyBorder="1" applyAlignment="1">
      <alignment vertical="center" wrapText="1"/>
    </xf>
    <xf numFmtId="3" fontId="55" fillId="4" borderId="41" xfId="0" applyNumberFormat="1" applyFont="1" applyFill="1" applyBorder="1" applyAlignment="1">
      <alignment horizontal="right" wrapText="1" indent="1"/>
    </xf>
    <xf numFmtId="167" fontId="55" fillId="4" borderId="41" xfId="1" applyNumberFormat="1" applyFont="1" applyFill="1" applyBorder="1"/>
    <xf numFmtId="0" fontId="24" fillId="0" borderId="0" xfId="0" applyFont="1" applyAlignment="1">
      <alignment wrapText="1"/>
    </xf>
    <xf numFmtId="0" fontId="24" fillId="0" borderId="41" xfId="0" applyFont="1" applyBorder="1" applyAlignment="1">
      <alignment horizontal="center" vertical="center" wrapText="1"/>
    </xf>
    <xf numFmtId="0" fontId="16" fillId="9" borderId="0" xfId="0" applyFont="1" applyFill="1" applyAlignment="1">
      <alignment wrapText="1"/>
    </xf>
    <xf numFmtId="167" fontId="24" fillId="0" borderId="41" xfId="0" applyNumberFormat="1" applyFont="1" applyBorder="1" applyAlignment="1">
      <alignment wrapText="1"/>
    </xf>
    <xf numFmtId="0" fontId="55" fillId="9" borderId="41" xfId="0" applyFont="1" applyFill="1" applyBorder="1" applyAlignment="1">
      <alignment wrapText="1"/>
    </xf>
    <xf numFmtId="0" fontId="50" fillId="0" borderId="27" xfId="0" applyFont="1" applyBorder="1" applyAlignment="1">
      <alignment horizontal="center"/>
    </xf>
    <xf numFmtId="0" fontId="24" fillId="0" borderId="41" xfId="0" applyFont="1" applyBorder="1"/>
    <xf numFmtId="1" fontId="59" fillId="0" borderId="41" xfId="0" applyNumberFormat="1" applyFont="1" applyBorder="1"/>
    <xf numFmtId="0" fontId="57" fillId="27" borderId="41" xfId="0" applyFont="1" applyFill="1" applyBorder="1" applyAlignment="1">
      <alignment vertical="center"/>
    </xf>
    <xf numFmtId="171" fontId="55" fillId="27" borderId="41" xfId="0" applyNumberFormat="1" applyFont="1" applyFill="1" applyBorder="1" applyAlignment="1">
      <alignment horizontal="center" vertical="center"/>
    </xf>
    <xf numFmtId="0" fontId="57" fillId="33" borderId="41" xfId="0" applyFont="1" applyFill="1" applyBorder="1" applyAlignment="1">
      <alignment vertical="center"/>
    </xf>
    <xf numFmtId="171" fontId="57" fillId="33" borderId="41" xfId="0" applyNumberFormat="1" applyFont="1" applyFill="1" applyBorder="1" applyAlignment="1">
      <alignment horizontal="center" vertical="center"/>
    </xf>
    <xf numFmtId="0" fontId="24" fillId="33" borderId="41" xfId="0" applyFont="1" applyFill="1" applyBorder="1" applyAlignment="1">
      <alignment vertical="center"/>
    </xf>
    <xf numFmtId="0" fontId="55" fillId="33" borderId="41" xfId="0" applyFont="1" applyFill="1" applyBorder="1" applyAlignment="1">
      <alignment vertical="center"/>
    </xf>
    <xf numFmtId="0" fontId="57" fillId="30" borderId="41" xfId="0" applyFont="1" applyFill="1" applyBorder="1" applyAlignment="1">
      <alignment vertical="center"/>
    </xf>
    <xf numFmtId="171" fontId="57" fillId="30" borderId="41" xfId="0" applyNumberFormat="1" applyFont="1" applyFill="1" applyBorder="1" applyAlignment="1">
      <alignment horizontal="center" vertical="center"/>
    </xf>
    <xf numFmtId="0" fontId="57" fillId="29" borderId="41" xfId="0" applyFont="1" applyFill="1" applyBorder="1" applyAlignment="1">
      <alignment vertical="center"/>
    </xf>
    <xf numFmtId="171" fontId="57" fillId="29" borderId="41" xfId="0" applyNumberFormat="1" applyFont="1" applyFill="1" applyBorder="1" applyAlignment="1">
      <alignment horizontal="center" vertical="center"/>
    </xf>
    <xf numFmtId="0" fontId="55" fillId="9" borderId="41" xfId="0" applyFont="1" applyFill="1" applyBorder="1"/>
    <xf numFmtId="165" fontId="55" fillId="9" borderId="41" xfId="7" applyFont="1" applyFill="1" applyBorder="1"/>
    <xf numFmtId="1" fontId="55" fillId="9" borderId="41" xfId="0" applyNumberFormat="1" applyFont="1" applyFill="1" applyBorder="1" applyAlignment="1">
      <alignment wrapText="1"/>
    </xf>
    <xf numFmtId="9" fontId="55" fillId="9" borderId="41" xfId="0" applyNumberFormat="1" applyFont="1" applyFill="1" applyBorder="1"/>
    <xf numFmtId="3" fontId="55" fillId="27" borderId="41" xfId="0" applyNumberFormat="1" applyFont="1" applyFill="1" applyBorder="1" applyAlignment="1">
      <alignment horizontal="right" wrapText="1" indent="1"/>
    </xf>
    <xf numFmtId="167" fontId="55" fillId="27" borderId="41" xfId="1" applyNumberFormat="1" applyFont="1" applyFill="1" applyBorder="1"/>
    <xf numFmtId="167" fontId="55" fillId="30" borderId="41" xfId="1" applyNumberFormat="1" applyFont="1" applyFill="1" applyBorder="1"/>
    <xf numFmtId="9" fontId="55" fillId="30" borderId="41" xfId="1" applyNumberFormat="1" applyFont="1" applyFill="1" applyBorder="1"/>
    <xf numFmtId="167" fontId="55" fillId="32" borderId="41" xfId="1" applyNumberFormat="1" applyFont="1" applyFill="1" applyBorder="1"/>
    <xf numFmtId="3" fontId="55" fillId="28" borderId="41" xfId="0" applyNumberFormat="1" applyFont="1" applyFill="1" applyBorder="1" applyAlignment="1">
      <alignment horizontal="right" wrapText="1" indent="1"/>
    </xf>
    <xf numFmtId="0" fontId="55" fillId="9" borderId="13" xfId="0" applyFont="1" applyFill="1" applyBorder="1" applyAlignment="1">
      <alignment horizontal="center" wrapText="1"/>
    </xf>
    <xf numFmtId="0" fontId="55" fillId="9" borderId="59" xfId="0" applyFont="1" applyFill="1" applyBorder="1" applyAlignment="1">
      <alignment horizontal="center" wrapText="1"/>
    </xf>
    <xf numFmtId="3" fontId="55" fillId="9" borderId="59" xfId="0" applyNumberFormat="1" applyFont="1" applyFill="1" applyBorder="1" applyAlignment="1">
      <alignment horizontal="center" wrapText="1"/>
    </xf>
    <xf numFmtId="0" fontId="58" fillId="9" borderId="41" xfId="0" applyFont="1" applyFill="1" applyBorder="1"/>
    <xf numFmtId="0" fontId="24" fillId="9" borderId="41" xfId="0" applyFont="1" applyFill="1" applyBorder="1"/>
    <xf numFmtId="0" fontId="14" fillId="0" borderId="41" xfId="0" applyFont="1" applyBorder="1"/>
    <xf numFmtId="0" fontId="0" fillId="0" borderId="41" xfId="0" applyBorder="1"/>
    <xf numFmtId="0" fontId="13" fillId="0" borderId="41" xfId="0" applyFont="1" applyBorder="1"/>
    <xf numFmtId="0" fontId="16" fillId="6" borderId="1" xfId="0" applyFont="1" applyFill="1" applyBorder="1" applyAlignment="1">
      <alignment vertical="center" wrapText="1"/>
    </xf>
    <xf numFmtId="0" fontId="16" fillId="6" borderId="1" xfId="0" applyFont="1" applyFill="1" applyBorder="1" applyAlignment="1">
      <alignment horizontal="center" vertical="center" wrapText="1"/>
    </xf>
    <xf numFmtId="0" fontId="28" fillId="0" borderId="1" xfId="0" applyFont="1" applyBorder="1" applyAlignment="1">
      <alignment horizontal="center"/>
    </xf>
    <xf numFmtId="167" fontId="55" fillId="27" borderId="41" xfId="1" applyNumberFormat="1" applyFont="1" applyFill="1" applyBorder="1" applyAlignment="1">
      <alignment horizontal="right"/>
    </xf>
    <xf numFmtId="167" fontId="55" fillId="30" borderId="41" xfId="1" applyNumberFormat="1" applyFont="1" applyFill="1" applyBorder="1" applyAlignment="1">
      <alignment horizontal="right"/>
    </xf>
    <xf numFmtId="167" fontId="55" fillId="32" borderId="41" xfId="1" applyNumberFormat="1" applyFont="1" applyFill="1" applyBorder="1" applyAlignment="1">
      <alignment horizontal="right"/>
    </xf>
    <xf numFmtId="167" fontId="55" fillId="4" borderId="41" xfId="1" applyNumberFormat="1" applyFont="1" applyFill="1" applyBorder="1" applyAlignment="1">
      <alignment horizontal="right"/>
    </xf>
    <xf numFmtId="167" fontId="24" fillId="0" borderId="41" xfId="0" applyNumberFormat="1" applyFont="1" applyBorder="1" applyAlignment="1">
      <alignment horizontal="right" wrapText="1"/>
    </xf>
    <xf numFmtId="0" fontId="24" fillId="36" borderId="41" xfId="0" applyFont="1" applyFill="1" applyBorder="1" applyAlignment="1">
      <alignment horizontal="center" vertical="center" wrapText="1"/>
    </xf>
    <xf numFmtId="167" fontId="24" fillId="36" borderId="41" xfId="0" applyNumberFormat="1" applyFont="1" applyFill="1" applyBorder="1" applyAlignment="1">
      <alignment wrapText="1"/>
    </xf>
    <xf numFmtId="167" fontId="24" fillId="36" borderId="41" xfId="0" applyNumberFormat="1" applyFont="1" applyFill="1" applyBorder="1" applyAlignment="1">
      <alignment horizontal="right" wrapText="1"/>
    </xf>
    <xf numFmtId="9" fontId="24" fillId="36" borderId="41" xfId="2" applyFont="1" applyFill="1" applyBorder="1" applyAlignment="1" applyProtection="1">
      <alignment horizontal="right" vertical="center" wrapText="1"/>
    </xf>
    <xf numFmtId="0" fontId="24" fillId="36" borderId="41" xfId="0" applyFont="1" applyFill="1" applyBorder="1" applyAlignment="1">
      <alignment wrapText="1"/>
    </xf>
    <xf numFmtId="0" fontId="24" fillId="36" borderId="41" xfId="0" applyFont="1" applyFill="1" applyBorder="1" applyAlignment="1">
      <alignment horizontal="right" wrapText="1"/>
    </xf>
    <xf numFmtId="0" fontId="24" fillId="36" borderId="54" xfId="0" applyFont="1" applyFill="1" applyBorder="1" applyAlignment="1">
      <alignment vertical="top" wrapText="1"/>
    </xf>
    <xf numFmtId="0" fontId="24" fillId="37" borderId="41" xfId="0" applyFont="1" applyFill="1" applyBorder="1" applyAlignment="1">
      <alignment horizontal="center" vertical="center" wrapText="1"/>
    </xf>
    <xf numFmtId="167" fontId="24" fillId="37" borderId="41" xfId="0" applyNumberFormat="1" applyFont="1" applyFill="1" applyBorder="1" applyAlignment="1">
      <alignment wrapText="1"/>
    </xf>
    <xf numFmtId="167" fontId="24" fillId="37" borderId="41" xfId="0" applyNumberFormat="1" applyFont="1" applyFill="1" applyBorder="1" applyAlignment="1">
      <alignment horizontal="right" wrapText="1"/>
    </xf>
    <xf numFmtId="9" fontId="24" fillId="37" borderId="41" xfId="2" applyFont="1" applyFill="1" applyBorder="1" applyAlignment="1" applyProtection="1">
      <alignment horizontal="right" vertical="center" wrapText="1"/>
    </xf>
    <xf numFmtId="0" fontId="24" fillId="37" borderId="41" xfId="0" applyFont="1" applyFill="1" applyBorder="1" applyAlignment="1">
      <alignment horizontal="right" wrapText="1"/>
    </xf>
    <xf numFmtId="0" fontId="24" fillId="37" borderId="41" xfId="0" applyFont="1" applyFill="1" applyBorder="1" applyAlignment="1">
      <alignment wrapText="1"/>
    </xf>
    <xf numFmtId="0" fontId="24" fillId="37" borderId="0" xfId="0" applyFont="1" applyFill="1" applyAlignment="1">
      <alignment vertical="top" wrapText="1"/>
    </xf>
    <xf numFmtId="0" fontId="24" fillId="37" borderId="54" xfId="0" applyFont="1" applyFill="1" applyBorder="1" applyAlignment="1">
      <alignment vertical="top" wrapText="1"/>
    </xf>
    <xf numFmtId="0" fontId="55" fillId="37" borderId="55" xfId="0" applyFont="1" applyFill="1" applyBorder="1" applyAlignment="1">
      <alignment horizontal="left" wrapText="1"/>
    </xf>
    <xf numFmtId="0" fontId="55" fillId="37" borderId="0" xfId="0" applyFont="1" applyFill="1" applyAlignment="1">
      <alignment horizontal="left" wrapText="1"/>
    </xf>
    <xf numFmtId="3" fontId="0" fillId="37" borderId="0" xfId="0" applyNumberFormat="1" applyFill="1"/>
    <xf numFmtId="0" fontId="55" fillId="37" borderId="0" xfId="0" applyFont="1" applyFill="1"/>
    <xf numFmtId="0" fontId="31" fillId="37" borderId="0" xfId="0" applyFont="1" applyFill="1"/>
    <xf numFmtId="3" fontId="31" fillId="37" borderId="0" xfId="0" applyNumberFormat="1" applyFont="1" applyFill="1"/>
    <xf numFmtId="0" fontId="0" fillId="37" borderId="0" xfId="0" applyFill="1"/>
    <xf numFmtId="0" fontId="59" fillId="9" borderId="0" xfId="0" applyFont="1" applyFill="1"/>
    <xf numFmtId="0" fontId="24" fillId="36" borderId="41" xfId="0" applyFont="1" applyFill="1" applyBorder="1" applyAlignment="1">
      <alignment vertical="top" wrapText="1"/>
    </xf>
    <xf numFmtId="0" fontId="6" fillId="2" borderId="0" xfId="6" applyFont="1" applyFill="1" applyAlignment="1">
      <alignment horizontal="center" wrapText="1"/>
    </xf>
    <xf numFmtId="3" fontId="5" fillId="29" borderId="41" xfId="0" applyNumberFormat="1" applyFont="1" applyFill="1" applyBorder="1"/>
    <xf numFmtId="3" fontId="55" fillId="29" borderId="41" xfId="0" applyNumberFormat="1" applyFont="1" applyFill="1" applyBorder="1" applyAlignment="1">
      <alignment horizontal="right" wrapText="1" indent="1"/>
    </xf>
    <xf numFmtId="0" fontId="14" fillId="0" borderId="0" xfId="0" applyFont="1"/>
    <xf numFmtId="0" fontId="0" fillId="9" borderId="0" xfId="0" applyFill="1"/>
    <xf numFmtId="0" fontId="6" fillId="2" borderId="0" xfId="6" applyFont="1" applyFill="1" applyAlignment="1">
      <alignment horizontal="right" wrapText="1"/>
    </xf>
    <xf numFmtId="1" fontId="55" fillId="9" borderId="41" xfId="7" applyNumberFormat="1" applyFont="1" applyFill="1" applyBorder="1"/>
    <xf numFmtId="0" fontId="53" fillId="0" borderId="0" xfId="0" applyFont="1" applyAlignment="1">
      <alignment wrapText="1"/>
    </xf>
    <xf numFmtId="0" fontId="54" fillId="0" borderId="6" xfId="0" applyFont="1" applyBorder="1"/>
    <xf numFmtId="0" fontId="54" fillId="4" borderId="6" xfId="0" applyFont="1" applyFill="1" applyBorder="1"/>
    <xf numFmtId="0" fontId="24" fillId="9" borderId="0" xfId="0" applyFont="1" applyFill="1" applyAlignment="1">
      <alignment horizontal="left" vertical="center" indent="1"/>
    </xf>
    <xf numFmtId="0" fontId="18" fillId="0" borderId="0" xfId="0" applyFont="1"/>
    <xf numFmtId="0" fontId="54" fillId="34" borderId="6" xfId="0" applyFont="1" applyFill="1" applyBorder="1" applyAlignment="1">
      <alignment wrapText="1"/>
    </xf>
    <xf numFmtId="0" fontId="51" fillId="34" borderId="6" xfId="0" applyFont="1" applyFill="1" applyBorder="1" applyAlignment="1">
      <alignment wrapText="1"/>
    </xf>
    <xf numFmtId="2" fontId="51" fillId="4" borderId="6" xfId="0" applyNumberFormat="1" applyFont="1" applyFill="1" applyBorder="1"/>
    <xf numFmtId="3" fontId="55" fillId="9" borderId="41" xfId="0" applyNumberFormat="1" applyFont="1" applyFill="1" applyBorder="1"/>
    <xf numFmtId="0" fontId="55" fillId="27" borderId="52" xfId="0" applyFont="1" applyFill="1" applyBorder="1" applyAlignment="1">
      <alignment vertical="center" wrapText="1"/>
    </xf>
    <xf numFmtId="0" fontId="3" fillId="0" borderId="41" xfId="0" applyFont="1" applyBorder="1"/>
    <xf numFmtId="0" fontId="55" fillId="30" borderId="52" xfId="0" applyFont="1" applyFill="1" applyBorder="1" applyAlignment="1">
      <alignment vertical="center" wrapText="1"/>
    </xf>
    <xf numFmtId="0" fontId="55" fillId="32" borderId="52" xfId="0" applyFont="1" applyFill="1" applyBorder="1" applyAlignment="1">
      <alignment horizontal="left" vertical="center" wrapText="1"/>
    </xf>
    <xf numFmtId="0" fontId="54" fillId="0" borderId="0" xfId="0" applyFont="1"/>
    <xf numFmtId="0" fontId="4" fillId="31" borderId="6" xfId="0" applyFont="1" applyFill="1" applyBorder="1"/>
    <xf numFmtId="2" fontId="5" fillId="31" borderId="6" xfId="0" applyNumberFormat="1" applyFont="1" applyFill="1" applyBorder="1"/>
    <xf numFmtId="0" fontId="0" fillId="9" borderId="0" xfId="0" applyFill="1" applyAlignment="1">
      <alignment vertical="center"/>
    </xf>
    <xf numFmtId="3" fontId="55" fillId="9" borderId="66" xfId="0" applyNumberFormat="1" applyFont="1" applyFill="1" applyBorder="1"/>
    <xf numFmtId="1" fontId="61" fillId="9" borderId="67" xfId="0" applyNumberFormat="1" applyFont="1" applyFill="1" applyBorder="1"/>
    <xf numFmtId="1" fontId="61" fillId="9" borderId="68" xfId="0" applyNumberFormat="1" applyFont="1" applyFill="1" applyBorder="1"/>
    <xf numFmtId="3" fontId="55" fillId="9" borderId="69" xfId="0" applyNumberFormat="1" applyFont="1" applyFill="1" applyBorder="1"/>
    <xf numFmtId="3" fontId="55" fillId="9" borderId="70" xfId="0" applyNumberFormat="1" applyFont="1" applyFill="1" applyBorder="1"/>
    <xf numFmtId="3" fontId="55" fillId="9" borderId="71" xfId="0" applyNumberFormat="1" applyFont="1" applyFill="1" applyBorder="1"/>
    <xf numFmtId="3" fontId="55" fillId="9" borderId="72" xfId="0" applyNumberFormat="1" applyFont="1" applyFill="1" applyBorder="1"/>
    <xf numFmtId="3" fontId="55" fillId="9" borderId="73" xfId="0" applyNumberFormat="1" applyFont="1" applyFill="1" applyBorder="1"/>
    <xf numFmtId="9" fontId="55" fillId="9" borderId="0" xfId="0" applyNumberFormat="1" applyFont="1" applyFill="1"/>
    <xf numFmtId="0" fontId="55" fillId="38" borderId="41" xfId="0" applyFont="1" applyFill="1" applyBorder="1" applyAlignment="1">
      <alignment horizontal="center" wrapText="1"/>
    </xf>
    <xf numFmtId="0" fontId="55" fillId="38" borderId="41" xfId="0" applyFont="1" applyFill="1" applyBorder="1" applyAlignment="1">
      <alignment wrapText="1"/>
    </xf>
    <xf numFmtId="1" fontId="61" fillId="38" borderId="41" xfId="0" applyNumberFormat="1" applyFont="1" applyFill="1" applyBorder="1"/>
    <xf numFmtId="0" fontId="55" fillId="27" borderId="52" xfId="0" applyFont="1" applyFill="1" applyBorder="1" applyAlignment="1">
      <alignment horizontal="left" vertical="center" wrapText="1"/>
    </xf>
    <xf numFmtId="0" fontId="55" fillId="4" borderId="53" xfId="0" applyFont="1" applyFill="1" applyBorder="1" applyAlignment="1">
      <alignment horizontal="right" vertical="center" wrapText="1"/>
    </xf>
    <xf numFmtId="0" fontId="55" fillId="27" borderId="53" xfId="0" applyFont="1" applyFill="1" applyBorder="1" applyAlignment="1">
      <alignment horizontal="right" vertical="center" wrapText="1"/>
    </xf>
    <xf numFmtId="0" fontId="55" fillId="30" borderId="53" xfId="0" applyFont="1" applyFill="1" applyBorder="1" applyAlignment="1">
      <alignment horizontal="right" vertical="center" wrapText="1"/>
    </xf>
    <xf numFmtId="167" fontId="55" fillId="30" borderId="53" xfId="1" applyNumberFormat="1" applyFont="1" applyFill="1" applyBorder="1"/>
    <xf numFmtId="0" fontId="55" fillId="4" borderId="52" xfId="0" applyFont="1" applyFill="1" applyBorder="1" applyAlignment="1">
      <alignment horizontal="left" vertical="center" wrapText="1"/>
    </xf>
    <xf numFmtId="9" fontId="55" fillId="4" borderId="41" xfId="1" applyNumberFormat="1" applyFont="1" applyFill="1" applyBorder="1"/>
    <xf numFmtId="167" fontId="55" fillId="39" borderId="41" xfId="1" applyNumberFormat="1" applyFont="1" applyFill="1" applyBorder="1"/>
    <xf numFmtId="167" fontId="55" fillId="39" borderId="41" xfId="1" applyNumberFormat="1" applyFont="1" applyFill="1" applyBorder="1" applyAlignment="1">
      <alignment horizontal="right"/>
    </xf>
    <xf numFmtId="9" fontId="55" fillId="39" borderId="41" xfId="1" applyNumberFormat="1" applyFont="1" applyFill="1" applyBorder="1"/>
    <xf numFmtId="3" fontId="55" fillId="40" borderId="41" xfId="0" applyNumberFormat="1" applyFont="1" applyFill="1" applyBorder="1" applyAlignment="1">
      <alignment horizontal="right" wrapText="1" indent="1"/>
    </xf>
    <xf numFmtId="9" fontId="55" fillId="40" borderId="41" xfId="1" applyNumberFormat="1" applyFont="1" applyFill="1" applyBorder="1"/>
    <xf numFmtId="3" fontId="55" fillId="36" borderId="41" xfId="0" applyNumberFormat="1" applyFont="1" applyFill="1" applyBorder="1" applyAlignment="1">
      <alignment horizontal="right" wrapText="1" indent="1"/>
    </xf>
    <xf numFmtId="9" fontId="55" fillId="36" borderId="41" xfId="1" applyNumberFormat="1" applyFont="1" applyFill="1" applyBorder="1"/>
    <xf numFmtId="0" fontId="55" fillId="30" borderId="52" xfId="0" applyFont="1" applyFill="1" applyBorder="1" applyAlignment="1">
      <alignment horizontal="left" vertical="center" wrapText="1"/>
    </xf>
    <xf numFmtId="0" fontId="55" fillId="28" borderId="52" xfId="0" applyFont="1" applyFill="1" applyBorder="1" applyAlignment="1">
      <alignment horizontal="left" vertical="center" wrapText="1"/>
    </xf>
    <xf numFmtId="0" fontId="24" fillId="9" borderId="0" xfId="0" applyFont="1" applyFill="1" applyAlignment="1">
      <alignment horizontal="left" wrapText="1"/>
    </xf>
    <xf numFmtId="0" fontId="24" fillId="36" borderId="41" xfId="0" applyFont="1" applyFill="1" applyBorder="1" applyAlignment="1">
      <alignment horizontal="left" wrapText="1"/>
    </xf>
    <xf numFmtId="0" fontId="24" fillId="37" borderId="0" xfId="0" applyFont="1" applyFill="1" applyAlignment="1">
      <alignment horizontal="left" wrapText="1"/>
    </xf>
    <xf numFmtId="0" fontId="55" fillId="27" borderId="5" xfId="0" applyFont="1" applyFill="1" applyBorder="1" applyAlignment="1">
      <alignment horizontal="left" vertical="center" wrapText="1"/>
    </xf>
    <xf numFmtId="0" fontId="55" fillId="9" borderId="46" xfId="0" applyFont="1" applyFill="1" applyBorder="1" applyAlignment="1">
      <alignment horizontal="left" vertical="center" wrapText="1"/>
    </xf>
    <xf numFmtId="0" fontId="55" fillId="9" borderId="46" xfId="0" applyFont="1" applyFill="1" applyBorder="1" applyAlignment="1">
      <alignment vertical="center" wrapText="1"/>
    </xf>
    <xf numFmtId="3" fontId="55" fillId="9" borderId="46" xfId="0" applyNumberFormat="1" applyFont="1" applyFill="1" applyBorder="1" applyAlignment="1">
      <alignment horizontal="right" wrapText="1" indent="1"/>
    </xf>
    <xf numFmtId="1" fontId="49" fillId="41" borderId="41" xfId="0" applyNumberFormat="1" applyFont="1" applyFill="1" applyBorder="1"/>
    <xf numFmtId="0" fontId="55" fillId="41" borderId="41" xfId="0" applyFont="1" applyFill="1" applyBorder="1" applyAlignment="1">
      <alignment wrapText="1"/>
    </xf>
    <xf numFmtId="0" fontId="5" fillId="41" borderId="74" xfId="0" applyFont="1" applyFill="1" applyBorder="1"/>
    <xf numFmtId="1" fontId="4" fillId="41" borderId="74" xfId="0" applyNumberFormat="1" applyFont="1" applyFill="1" applyBorder="1"/>
    <xf numFmtId="1" fontId="49" fillId="41" borderId="74" xfId="0" applyNumberFormat="1" applyFont="1" applyFill="1" applyBorder="1"/>
    <xf numFmtId="0" fontId="55" fillId="41" borderId="74" xfId="0" applyFont="1" applyFill="1" applyBorder="1" applyAlignment="1">
      <alignment wrapText="1"/>
    </xf>
    <xf numFmtId="0" fontId="5" fillId="4" borderId="41" xfId="0" applyFont="1" applyFill="1" applyBorder="1"/>
    <xf numFmtId="3" fontId="65" fillId="4" borderId="41" xfId="0" applyNumberFormat="1" applyFont="1" applyFill="1" applyBorder="1"/>
    <xf numFmtId="168" fontId="4" fillId="4" borderId="41" xfId="0" applyNumberFormat="1" applyFont="1" applyFill="1" applyBorder="1" applyAlignment="1">
      <alignment horizontal="right" vertical="center"/>
    </xf>
    <xf numFmtId="3" fontId="54" fillId="4" borderId="41" xfId="0" applyNumberFormat="1" applyFont="1" applyFill="1" applyBorder="1"/>
    <xf numFmtId="169" fontId="4" fillId="4" borderId="41" xfId="0" applyNumberFormat="1" applyFont="1" applyFill="1" applyBorder="1" applyAlignment="1">
      <alignment vertical="center" wrapText="1"/>
    </xf>
    <xf numFmtId="3" fontId="51" fillId="4" borderId="41" xfId="0" applyNumberFormat="1" applyFont="1" applyFill="1" applyBorder="1"/>
    <xf numFmtId="3" fontId="55" fillId="9" borderId="74" xfId="0" applyNumberFormat="1" applyFont="1" applyFill="1" applyBorder="1"/>
    <xf numFmtId="0" fontId="3" fillId="0" borderId="77" xfId="0" applyFont="1" applyBorder="1"/>
    <xf numFmtId="3" fontId="55" fillId="9" borderId="67" xfId="0" applyNumberFormat="1" applyFont="1" applyFill="1" applyBorder="1"/>
    <xf numFmtId="3" fontId="5" fillId="39" borderId="41" xfId="0" applyNumberFormat="1" applyFont="1" applyFill="1" applyBorder="1"/>
    <xf numFmtId="3" fontId="55" fillId="39" borderId="41" xfId="0" applyNumberFormat="1" applyFont="1" applyFill="1" applyBorder="1" applyAlignment="1">
      <alignment horizontal="right" wrapText="1" indent="1"/>
    </xf>
    <xf numFmtId="0" fontId="55" fillId="39" borderId="53" xfId="0" applyFont="1" applyFill="1" applyBorder="1" applyAlignment="1">
      <alignment horizontal="right" vertical="center" wrapText="1"/>
    </xf>
    <xf numFmtId="0" fontId="55" fillId="40" borderId="53" xfId="0" applyFont="1" applyFill="1" applyBorder="1" applyAlignment="1">
      <alignment horizontal="right" vertical="center" wrapText="1"/>
    </xf>
    <xf numFmtId="0" fontId="55" fillId="36" borderId="53" xfId="0" applyFont="1" applyFill="1" applyBorder="1" applyAlignment="1">
      <alignment horizontal="right" vertical="center" wrapText="1"/>
    </xf>
    <xf numFmtId="0" fontId="55" fillId="3" borderId="53" xfId="0" applyFont="1" applyFill="1" applyBorder="1" applyAlignment="1">
      <alignment horizontal="right" vertical="center" wrapText="1"/>
    </xf>
    <xf numFmtId="0" fontId="55" fillId="40" borderId="53" xfId="0" applyFont="1" applyFill="1" applyBorder="1" applyAlignment="1">
      <alignment horizontal="right" vertical="center" wrapText="1" indent="1"/>
    </xf>
    <xf numFmtId="3" fontId="5" fillId="29" borderId="41" xfId="0" applyNumberFormat="1" applyFont="1" applyFill="1" applyBorder="1" applyAlignment="1">
      <alignment horizontal="right"/>
    </xf>
    <xf numFmtId="0" fontId="4" fillId="0" borderId="78" xfId="0" applyFont="1" applyBorder="1" applyAlignment="1">
      <alignment horizontal="right"/>
    </xf>
    <xf numFmtId="0" fontId="4" fillId="0" borderId="43" xfId="0" applyFont="1" applyBorder="1"/>
    <xf numFmtId="3" fontId="4" fillId="0" borderId="0" xfId="0" applyNumberFormat="1" applyFont="1"/>
    <xf numFmtId="3" fontId="30" fillId="0" borderId="79" xfId="0" applyNumberFormat="1" applyFont="1" applyBorder="1"/>
    <xf numFmtId="3" fontId="4" fillId="0" borderId="45" xfId="0" applyNumberFormat="1" applyFont="1" applyBorder="1"/>
    <xf numFmtId="3" fontId="4" fillId="0" borderId="11" xfId="0" applyNumberFormat="1" applyFont="1" applyBorder="1" applyAlignment="1">
      <alignment wrapText="1"/>
    </xf>
    <xf numFmtId="3" fontId="4" fillId="0" borderId="0" xfId="0" applyNumberFormat="1" applyFont="1" applyAlignment="1">
      <alignment wrapText="1"/>
    </xf>
    <xf numFmtId="9" fontId="51" fillId="39" borderId="41" xfId="0" applyNumberFormat="1" applyFont="1" applyFill="1" applyBorder="1"/>
    <xf numFmtId="9" fontId="51" fillId="29" borderId="41" xfId="0" applyNumberFormat="1" applyFont="1" applyFill="1" applyBorder="1"/>
    <xf numFmtId="3" fontId="4" fillId="28" borderId="41" xfId="0" applyNumberFormat="1" applyFont="1" applyFill="1" applyBorder="1"/>
    <xf numFmtId="9" fontId="51" fillId="28" borderId="41" xfId="0" applyNumberFormat="1" applyFont="1" applyFill="1" applyBorder="1"/>
    <xf numFmtId="3" fontId="5" fillId="28" borderId="41" xfId="0" applyNumberFormat="1" applyFont="1" applyFill="1" applyBorder="1" applyAlignment="1">
      <alignment horizontal="right"/>
    </xf>
    <xf numFmtId="0" fontId="2" fillId="41" borderId="15" xfId="6" applyFont="1" applyFill="1" applyBorder="1"/>
    <xf numFmtId="3" fontId="3" fillId="4" borderId="41" xfId="0" applyNumberFormat="1" applyFont="1" applyFill="1" applyBorder="1" applyAlignment="1">
      <alignment vertical="top" wrapText="1"/>
    </xf>
    <xf numFmtId="3" fontId="21" fillId="4" borderId="41" xfId="6" applyNumberFormat="1" applyFill="1" applyBorder="1" applyAlignment="1">
      <alignment vertical="top" wrapText="1"/>
    </xf>
    <xf numFmtId="3" fontId="21" fillId="4" borderId="19" xfId="6" applyNumberFormat="1" applyFill="1" applyBorder="1" applyAlignment="1">
      <alignment vertical="top" wrapText="1"/>
    </xf>
    <xf numFmtId="3" fontId="3" fillId="29" borderId="41" xfId="0" applyNumberFormat="1" applyFont="1" applyFill="1" applyBorder="1" applyAlignment="1">
      <alignment vertical="top" wrapText="1"/>
    </xf>
    <xf numFmtId="3" fontId="2" fillId="29" borderId="41" xfId="6" applyNumberFormat="1" applyFont="1" applyFill="1" applyBorder="1" applyAlignment="1">
      <alignment vertical="top" wrapText="1"/>
    </xf>
    <xf numFmtId="3" fontId="2" fillId="29" borderId="19" xfId="6" applyNumberFormat="1" applyFont="1" applyFill="1" applyBorder="1" applyAlignment="1">
      <alignment vertical="top" wrapText="1"/>
    </xf>
    <xf numFmtId="3" fontId="7" fillId="29" borderId="41" xfId="0" applyNumberFormat="1" applyFont="1" applyFill="1" applyBorder="1" applyAlignment="1">
      <alignment vertical="top" wrapText="1"/>
    </xf>
    <xf numFmtId="167" fontId="55" fillId="29" borderId="41" xfId="1" applyNumberFormat="1" applyFont="1" applyFill="1" applyBorder="1" applyAlignment="1">
      <alignment horizontal="right"/>
    </xf>
    <xf numFmtId="9" fontId="55" fillId="29" borderId="41" xfId="1" applyNumberFormat="1" applyFont="1" applyFill="1" applyBorder="1" applyAlignment="1">
      <alignment horizontal="right"/>
    </xf>
    <xf numFmtId="3" fontId="3" fillId="42" borderId="41" xfId="0" applyNumberFormat="1" applyFont="1" applyFill="1" applyBorder="1" applyAlignment="1">
      <alignment vertical="top" wrapText="1"/>
    </xf>
    <xf numFmtId="3" fontId="2" fillId="42" borderId="41" xfId="6" applyNumberFormat="1" applyFont="1" applyFill="1" applyBorder="1" applyAlignment="1">
      <alignment vertical="top" wrapText="1"/>
    </xf>
    <xf numFmtId="3" fontId="2" fillId="42" borderId="19" xfId="6" applyNumberFormat="1" applyFont="1" applyFill="1" applyBorder="1" applyAlignment="1">
      <alignment vertical="top" wrapText="1"/>
    </xf>
    <xf numFmtId="3" fontId="7" fillId="42" borderId="41" xfId="0" applyNumberFormat="1" applyFont="1" applyFill="1" applyBorder="1" applyAlignment="1">
      <alignment vertical="top" wrapText="1"/>
    </xf>
    <xf numFmtId="3" fontId="55" fillId="42" borderId="41" xfId="0" applyNumberFormat="1" applyFont="1" applyFill="1" applyBorder="1" applyAlignment="1">
      <alignment horizontal="right" wrapText="1"/>
    </xf>
    <xf numFmtId="9" fontId="2" fillId="29" borderId="41" xfId="6" applyNumberFormat="1" applyFont="1" applyFill="1" applyBorder="1" applyAlignment="1">
      <alignment vertical="top" wrapText="1"/>
    </xf>
    <xf numFmtId="9" fontId="2" fillId="42" borderId="41" xfId="6" applyNumberFormat="1" applyFont="1" applyFill="1" applyBorder="1" applyAlignment="1">
      <alignment vertical="top" wrapText="1"/>
    </xf>
    <xf numFmtId="0" fontId="6" fillId="4" borderId="16" xfId="6" applyFont="1" applyFill="1" applyBorder="1" applyAlignment="1">
      <alignment horizontal="right" wrapText="1"/>
    </xf>
    <xf numFmtId="0" fontId="6" fillId="4" borderId="50" xfId="6" applyFont="1" applyFill="1" applyBorder="1" applyAlignment="1">
      <alignment horizontal="right" wrapText="1"/>
    </xf>
    <xf numFmtId="0" fontId="6" fillId="4" borderId="16" xfId="6" applyFont="1" applyFill="1" applyBorder="1" applyAlignment="1">
      <alignment horizontal="left" wrapText="1"/>
    </xf>
    <xf numFmtId="0" fontId="6" fillId="29" borderId="50" xfId="6" applyFont="1" applyFill="1" applyBorder="1" applyAlignment="1">
      <alignment horizontal="right" wrapText="1"/>
    </xf>
    <xf numFmtId="0" fontId="21" fillId="29" borderId="17" xfId="6" applyFill="1" applyBorder="1"/>
    <xf numFmtId="0" fontId="21" fillId="29" borderId="18" xfId="6" applyFill="1" applyBorder="1"/>
    <xf numFmtId="3" fontId="21" fillId="29" borderId="41" xfId="6" applyNumberFormat="1" applyFill="1" applyBorder="1"/>
    <xf numFmtId="3" fontId="21" fillId="29" borderId="19" xfId="6" applyNumberFormat="1" applyFill="1" applyBorder="1"/>
    <xf numFmtId="0" fontId="55" fillId="29" borderId="41" xfId="0" applyFont="1" applyFill="1" applyBorder="1"/>
    <xf numFmtId="0" fontId="0" fillId="29" borderId="0" xfId="0" applyFill="1"/>
    <xf numFmtId="10" fontId="21" fillId="4" borderId="17" xfId="6" applyNumberFormat="1" applyFill="1" applyBorder="1"/>
    <xf numFmtId="10" fontId="21" fillId="29" borderId="17" xfId="6" applyNumberFormat="1" applyFill="1" applyBorder="1"/>
    <xf numFmtId="3" fontId="21" fillId="4" borderId="17" xfId="6" applyNumberFormat="1" applyFill="1" applyBorder="1"/>
    <xf numFmtId="3" fontId="21" fillId="29" borderId="17" xfId="6" applyNumberFormat="1" applyFill="1" applyBorder="1"/>
    <xf numFmtId="0" fontId="2" fillId="41" borderId="20" xfId="6" applyFont="1" applyFill="1" applyBorder="1"/>
    <xf numFmtId="0" fontId="2" fillId="41" borderId="63" xfId="6" applyFont="1" applyFill="1" applyBorder="1"/>
    <xf numFmtId="0" fontId="2" fillId="41" borderId="15" xfId="6" applyFont="1" applyFill="1" applyBorder="1" applyAlignment="1">
      <alignment horizontal="left"/>
    </xf>
    <xf numFmtId="0" fontId="66" fillId="9" borderId="0" xfId="0" applyFont="1" applyFill="1"/>
    <xf numFmtId="9" fontId="24" fillId="37" borderId="41" xfId="0" applyNumberFormat="1" applyFont="1" applyFill="1" applyBorder="1" applyAlignment="1">
      <alignment wrapText="1"/>
    </xf>
    <xf numFmtId="173" fontId="24" fillId="37" borderId="41" xfId="0" applyNumberFormat="1" applyFont="1" applyFill="1" applyBorder="1" applyAlignment="1">
      <alignment wrapText="1"/>
    </xf>
    <xf numFmtId="0" fontId="67" fillId="0" borderId="0" xfId="0" applyFont="1"/>
    <xf numFmtId="0" fontId="66" fillId="0" borderId="0" xfId="0" applyFont="1"/>
    <xf numFmtId="0" fontId="69" fillId="0" borderId="0" xfId="0" applyFont="1"/>
    <xf numFmtId="0" fontId="69" fillId="9" borderId="0" xfId="0" applyFont="1" applyFill="1"/>
    <xf numFmtId="0" fontId="16" fillId="9" borderId="0" xfId="0" applyFont="1" applyFill="1" applyAlignment="1">
      <alignment horizontal="left" vertical="center" indent="1"/>
    </xf>
    <xf numFmtId="0" fontId="70" fillId="0" borderId="0" xfId="0" applyFont="1"/>
    <xf numFmtId="0" fontId="68" fillId="0" borderId="0" xfId="0" applyFont="1"/>
    <xf numFmtId="0" fontId="71" fillId="0" borderId="0" xfId="0" applyFont="1"/>
    <xf numFmtId="1" fontId="61" fillId="9" borderId="0" xfId="0" applyNumberFormat="1" applyFont="1" applyFill="1"/>
    <xf numFmtId="165" fontId="55" fillId="9" borderId="0" xfId="7" applyFont="1" applyFill="1" applyBorder="1"/>
    <xf numFmtId="1" fontId="61" fillId="0" borderId="0" xfId="0" applyNumberFormat="1" applyFont="1"/>
    <xf numFmtId="3" fontId="55" fillId="0" borderId="0" xfId="0" applyNumberFormat="1" applyFont="1"/>
    <xf numFmtId="0" fontId="52" fillId="0" borderId="0" xfId="0" applyFont="1" applyAlignment="1">
      <alignment horizontal="center"/>
    </xf>
    <xf numFmtId="165" fontId="55" fillId="0" borderId="0" xfId="7" applyFont="1" applyFill="1" applyBorder="1"/>
    <xf numFmtId="0" fontId="24" fillId="0" borderId="0" xfId="0" applyFont="1" applyAlignment="1">
      <alignment horizontal="center" wrapText="1"/>
    </xf>
    <xf numFmtId="0" fontId="31" fillId="0" borderId="0" xfId="0" applyFont="1"/>
    <xf numFmtId="0" fontId="4" fillId="0" borderId="0" xfId="0" applyFont="1" applyAlignment="1">
      <alignment wrapText="1"/>
    </xf>
    <xf numFmtId="0" fontId="51" fillId="4" borderId="6" xfId="0" applyFont="1" applyFill="1" applyBorder="1" applyAlignment="1">
      <alignment wrapText="1"/>
    </xf>
    <xf numFmtId="0" fontId="51" fillId="30" borderId="6" xfId="0" applyFont="1" applyFill="1" applyBorder="1" applyAlignment="1">
      <alignment wrapText="1"/>
    </xf>
    <xf numFmtId="9" fontId="51" fillId="30" borderId="6" xfId="0" applyNumberFormat="1" applyFont="1" applyFill="1" applyBorder="1"/>
    <xf numFmtId="1" fontId="51" fillId="30" borderId="6" xfId="0" applyNumberFormat="1" applyFont="1" applyFill="1" applyBorder="1"/>
    <xf numFmtId="1" fontId="61" fillId="9" borderId="87" xfId="0" applyNumberFormat="1" applyFont="1" applyFill="1" applyBorder="1"/>
    <xf numFmtId="1" fontId="61" fillId="9" borderId="88" xfId="0" applyNumberFormat="1" applyFont="1" applyFill="1" applyBorder="1"/>
    <xf numFmtId="3" fontId="55" fillId="9" borderId="90" xfId="0" applyNumberFormat="1" applyFont="1" applyFill="1" applyBorder="1"/>
    <xf numFmtId="3" fontId="55" fillId="9" borderId="92" xfId="0" applyNumberFormat="1" applyFont="1" applyFill="1" applyBorder="1"/>
    <xf numFmtId="3" fontId="55" fillId="9" borderId="93" xfId="0" applyNumberFormat="1" applyFont="1" applyFill="1" applyBorder="1"/>
    <xf numFmtId="169" fontId="18" fillId="0" borderId="74" xfId="0" applyNumberFormat="1" applyFont="1" applyBorder="1" applyAlignment="1">
      <alignment horizontal="left" vertical="center" wrapText="1"/>
    </xf>
    <xf numFmtId="0" fontId="0" fillId="0" borderId="0" xfId="0" applyAlignment="1">
      <alignment wrapText="1"/>
    </xf>
    <xf numFmtId="0" fontId="69" fillId="0" borderId="0" xfId="0" applyFont="1" applyAlignment="1">
      <alignment wrapText="1"/>
    </xf>
    <xf numFmtId="0" fontId="0" fillId="26" borderId="0" xfId="0" applyFill="1"/>
    <xf numFmtId="168" fontId="4" fillId="26" borderId="0" xfId="0" applyNumberFormat="1" applyFont="1" applyFill="1"/>
    <xf numFmtId="0" fontId="22" fillId="27" borderId="0" xfId="0" applyFont="1" applyFill="1" applyAlignment="1">
      <alignment horizontal="left" vertical="center" wrapText="1"/>
    </xf>
    <xf numFmtId="0" fontId="3" fillId="0" borderId="86" xfId="0" applyFont="1" applyBorder="1"/>
    <xf numFmtId="0" fontId="0" fillId="0" borderId="87" xfId="0" applyBorder="1"/>
    <xf numFmtId="0" fontId="3" fillId="0" borderId="89" xfId="0" applyFont="1" applyBorder="1"/>
    <xf numFmtId="0" fontId="0" fillId="0" borderId="74" xfId="0" applyBorder="1"/>
    <xf numFmtId="0" fontId="3" fillId="0" borderId="91" xfId="0" applyFont="1" applyBorder="1"/>
    <xf numFmtId="0" fontId="0" fillId="0" borderId="92" xfId="0" applyBorder="1"/>
    <xf numFmtId="0" fontId="74" fillId="0" borderId="0" xfId="0" applyFont="1"/>
    <xf numFmtId="0" fontId="4" fillId="4" borderId="6" xfId="0" applyFont="1" applyFill="1" applyBorder="1" applyAlignment="1">
      <alignment wrapText="1"/>
    </xf>
    <xf numFmtId="0" fontId="58" fillId="9" borderId="74" xfId="0" applyFont="1" applyFill="1" applyBorder="1"/>
    <xf numFmtId="0" fontId="58" fillId="9" borderId="77" xfId="0" applyFont="1" applyFill="1" applyBorder="1"/>
    <xf numFmtId="0" fontId="55" fillId="9" borderId="95" xfId="0" applyFont="1" applyFill="1" applyBorder="1" applyAlignment="1">
      <alignment wrapText="1"/>
    </xf>
    <xf numFmtId="0" fontId="55" fillId="9" borderId="96" xfId="0" applyFont="1" applyFill="1" applyBorder="1"/>
    <xf numFmtId="0" fontId="55" fillId="9" borderId="97" xfId="0" applyFont="1" applyFill="1" applyBorder="1" applyAlignment="1">
      <alignment horizontal="left"/>
    </xf>
    <xf numFmtId="3" fontId="24" fillId="27" borderId="41" xfId="0" applyNumberFormat="1" applyFont="1" applyFill="1" applyBorder="1" applyAlignment="1">
      <alignment horizontal="left" wrapText="1" indent="1"/>
    </xf>
    <xf numFmtId="167" fontId="24" fillId="27" borderId="41" xfId="1" applyNumberFormat="1" applyFont="1" applyFill="1" applyBorder="1" applyAlignment="1">
      <alignment horizontal="right"/>
    </xf>
    <xf numFmtId="0" fontId="24" fillId="4" borderId="52" xfId="0" applyFont="1" applyFill="1" applyBorder="1" applyAlignment="1">
      <alignment vertical="center" wrapText="1"/>
    </xf>
    <xf numFmtId="0" fontId="24" fillId="4" borderId="53" xfId="0" applyFont="1" applyFill="1" applyBorder="1" applyAlignment="1">
      <alignment horizontal="right" vertical="center" wrapText="1"/>
    </xf>
    <xf numFmtId="1" fontId="16" fillId="4" borderId="41" xfId="0" applyNumberFormat="1" applyFont="1" applyFill="1" applyBorder="1"/>
    <xf numFmtId="3" fontId="24" fillId="4" borderId="41" xfId="0" applyNumberFormat="1" applyFont="1" applyFill="1" applyBorder="1" applyAlignment="1">
      <alignment horizontal="right" wrapText="1" indent="1"/>
    </xf>
    <xf numFmtId="9" fontId="51" fillId="4" borderId="41" xfId="0" applyNumberFormat="1" applyFont="1" applyFill="1" applyBorder="1"/>
    <xf numFmtId="9" fontId="55" fillId="9" borderId="75" xfId="1" applyNumberFormat="1" applyFont="1" applyFill="1" applyBorder="1"/>
    <xf numFmtId="3" fontId="4" fillId="0" borderId="42" xfId="0" applyNumberFormat="1" applyFont="1" applyBorder="1" applyAlignment="1">
      <alignment vertical="center" wrapText="1"/>
    </xf>
    <xf numFmtId="3" fontId="4" fillId="0" borderId="42" xfId="0" applyNumberFormat="1" applyFont="1" applyBorder="1" applyAlignment="1">
      <alignment horizontal="center" vertical="center" wrapText="1"/>
    </xf>
    <xf numFmtId="3" fontId="4" fillId="44" borderId="41" xfId="0" applyNumberFormat="1" applyFont="1" applyFill="1" applyBorder="1" applyAlignment="1">
      <alignment horizontal="right"/>
    </xf>
    <xf numFmtId="9" fontId="51" fillId="44" borderId="41" xfId="0" applyNumberFormat="1" applyFont="1" applyFill="1" applyBorder="1"/>
    <xf numFmtId="3" fontId="4" fillId="44" borderId="41" xfId="0" applyNumberFormat="1" applyFont="1" applyFill="1" applyBorder="1"/>
    <xf numFmtId="3" fontId="55" fillId="44" borderId="41" xfId="0" applyNumberFormat="1" applyFont="1" applyFill="1" applyBorder="1" applyAlignment="1">
      <alignment horizontal="right" wrapText="1" indent="1"/>
    </xf>
    <xf numFmtId="167" fontId="55" fillId="44" borderId="41" xfId="1" applyNumberFormat="1" applyFont="1" applyFill="1" applyBorder="1" applyAlignment="1">
      <alignment horizontal="right"/>
    </xf>
    <xf numFmtId="3" fontId="0" fillId="4" borderId="77" xfId="0" applyNumberFormat="1" applyFill="1" applyBorder="1" applyAlignment="1">
      <alignment vertical="top" wrapText="1"/>
    </xf>
    <xf numFmtId="3" fontId="0" fillId="4" borderId="75" xfId="0" applyNumberFormat="1" applyFill="1" applyBorder="1" applyAlignment="1">
      <alignment horizontal="right" vertical="top" wrapText="1"/>
    </xf>
    <xf numFmtId="3" fontId="17" fillId="4" borderId="74" xfId="6" applyNumberFormat="1" applyFont="1" applyFill="1" applyBorder="1" applyAlignment="1">
      <alignment vertical="top" wrapText="1"/>
    </xf>
    <xf numFmtId="3" fontId="0" fillId="4" borderId="74" xfId="0" applyNumberFormat="1" applyFill="1" applyBorder="1" applyAlignment="1">
      <alignment vertical="top" wrapText="1"/>
    </xf>
    <xf numFmtId="0" fontId="31" fillId="0" borderId="0" xfId="0" applyFont="1" applyAlignment="1">
      <alignment horizontal="right" vertical="top" wrapText="1"/>
    </xf>
    <xf numFmtId="0" fontId="5" fillId="2" borderId="43" xfId="0" applyFont="1" applyFill="1" applyBorder="1"/>
    <xf numFmtId="169" fontId="4" fillId="0" borderId="94" xfId="0" applyNumberFormat="1" applyFont="1" applyBorder="1" applyAlignment="1">
      <alignment vertical="center" wrapText="1"/>
    </xf>
    <xf numFmtId="169" fontId="4" fillId="9" borderId="78" xfId="0" applyNumberFormat="1" applyFont="1" applyFill="1" applyBorder="1"/>
    <xf numFmtId="0" fontId="5" fillId="0" borderId="94" xfId="0" applyFont="1" applyBorder="1" applyAlignment="1">
      <alignment horizontal="right"/>
    </xf>
    <xf numFmtId="167" fontId="9" fillId="0" borderId="45" xfId="4" applyNumberFormat="1" applyFont="1" applyBorder="1"/>
    <xf numFmtId="167" fontId="4" fillId="0" borderId="45" xfId="4" applyNumberFormat="1" applyFont="1" applyBorder="1" applyAlignment="1">
      <alignment vertical="center"/>
    </xf>
    <xf numFmtId="1" fontId="4" fillId="5" borderId="74" xfId="0" applyNumberFormat="1" applyFont="1" applyFill="1" applyBorder="1"/>
    <xf numFmtId="0" fontId="63" fillId="9" borderId="74" xfId="0" applyFont="1" applyFill="1" applyBorder="1" applyAlignment="1">
      <alignment horizontal="center" vertical="center" wrapText="1"/>
    </xf>
    <xf numFmtId="0" fontId="5" fillId="9" borderId="74" xfId="0" applyFont="1" applyFill="1" applyBorder="1"/>
    <xf numFmtId="0" fontId="8" fillId="9" borderId="74" xfId="0" applyFont="1" applyFill="1" applyBorder="1" applyAlignment="1">
      <alignment wrapText="1"/>
    </xf>
    <xf numFmtId="37" fontId="5" fillId="9" borderId="74" xfId="1" applyNumberFormat="1" applyFont="1" applyFill="1" applyBorder="1" applyAlignment="1">
      <alignment vertical="center"/>
    </xf>
    <xf numFmtId="0" fontId="63" fillId="26" borderId="74" xfId="0" applyFont="1" applyFill="1" applyBorder="1" applyAlignment="1">
      <alignment vertical="center" wrapText="1"/>
    </xf>
    <xf numFmtId="0" fontId="63" fillId="26" borderId="74" xfId="0" applyFont="1" applyFill="1" applyBorder="1" applyAlignment="1">
      <alignment horizontal="center" vertical="center" wrapText="1"/>
    </xf>
    <xf numFmtId="9" fontId="5" fillId="26" borderId="74" xfId="2" applyFont="1" applyFill="1" applyBorder="1"/>
    <xf numFmtId="0" fontId="4" fillId="26" borderId="74" xfId="0" applyFont="1" applyFill="1" applyBorder="1" applyAlignment="1">
      <alignment wrapText="1"/>
    </xf>
    <xf numFmtId="0" fontId="0" fillId="26" borderId="74" xfId="0" applyFill="1" applyBorder="1"/>
    <xf numFmtId="0" fontId="14" fillId="9" borderId="74" xfId="0" applyFont="1" applyFill="1" applyBorder="1"/>
    <xf numFmtId="0" fontId="10" fillId="9" borderId="74" xfId="0" applyFont="1" applyFill="1" applyBorder="1" applyAlignment="1">
      <alignment wrapText="1"/>
    </xf>
    <xf numFmtId="170" fontId="4" fillId="9" borderId="74" xfId="4" applyNumberFormat="1" applyFont="1" applyFill="1" applyBorder="1" applyAlignment="1">
      <alignment vertical="center"/>
    </xf>
    <xf numFmtId="170" fontId="5" fillId="9" borderId="74" xfId="0" applyNumberFormat="1" applyFont="1" applyFill="1" applyBorder="1" applyAlignment="1">
      <alignment vertical="center"/>
    </xf>
    <xf numFmtId="167" fontId="4" fillId="9" borderId="74" xfId="0" applyNumberFormat="1" applyFont="1" applyFill="1" applyBorder="1" applyAlignment="1">
      <alignment wrapText="1"/>
    </xf>
    <xf numFmtId="0" fontId="57" fillId="9" borderId="74" xfId="0" applyFont="1" applyFill="1" applyBorder="1" applyAlignment="1">
      <alignment horizontal="center" vertical="center" wrapText="1"/>
    </xf>
    <xf numFmtId="0" fontId="57" fillId="9" borderId="74" xfId="0" applyFont="1" applyFill="1" applyBorder="1" applyAlignment="1">
      <alignment vertical="center" wrapText="1"/>
    </xf>
    <xf numFmtId="0" fontId="57" fillId="9" borderId="74" xfId="0" applyFont="1" applyFill="1" applyBorder="1" applyAlignment="1">
      <alignment horizontal="right" vertical="center" wrapText="1"/>
    </xf>
    <xf numFmtId="0" fontId="69" fillId="9" borderId="74" xfId="0" applyFont="1" applyFill="1" applyBorder="1" applyAlignment="1">
      <alignment horizontal="center" vertical="center" wrapText="1"/>
    </xf>
    <xf numFmtId="0" fontId="66" fillId="9" borderId="74" xfId="0" applyFont="1" applyFill="1" applyBorder="1" applyAlignment="1">
      <alignment horizontal="center" vertical="center" wrapText="1"/>
    </xf>
    <xf numFmtId="0" fontId="66" fillId="9" borderId="74" xfId="0" applyFont="1" applyFill="1" applyBorder="1" applyAlignment="1">
      <alignment vertical="center" wrapText="1"/>
    </xf>
    <xf numFmtId="0" fontId="70" fillId="9" borderId="74" xfId="0" applyFont="1" applyFill="1" applyBorder="1"/>
    <xf numFmtId="0" fontId="67" fillId="0" borderId="74" xfId="0" applyFont="1" applyBorder="1"/>
    <xf numFmtId="0" fontId="66" fillId="9" borderId="74" xfId="0" applyFont="1" applyFill="1" applyBorder="1" applyAlignment="1">
      <alignment horizontal="right" vertical="center" wrapText="1"/>
    </xf>
    <xf numFmtId="0" fontId="67" fillId="9" borderId="74" xfId="0" applyFont="1" applyFill="1" applyBorder="1"/>
    <xf numFmtId="0" fontId="8" fillId="26" borderId="74" xfId="0" applyFont="1" applyFill="1" applyBorder="1" applyAlignment="1">
      <alignment wrapText="1"/>
    </xf>
    <xf numFmtId="0" fontId="0" fillId="9" borderId="74" xfId="0" applyFill="1" applyBorder="1"/>
    <xf numFmtId="0" fontId="0" fillId="42" borderId="0" xfId="0" applyFill="1"/>
    <xf numFmtId="167" fontId="24" fillId="4" borderId="41" xfId="1" applyNumberFormat="1" applyFont="1" applyFill="1" applyBorder="1" applyAlignment="1">
      <alignment horizontal="right"/>
    </xf>
    <xf numFmtId="3" fontId="55" fillId="4" borderId="41" xfId="0" applyNumberFormat="1" applyFont="1" applyFill="1" applyBorder="1" applyAlignment="1">
      <alignment horizontal="right" wrapText="1"/>
    </xf>
    <xf numFmtId="167" fontId="24" fillId="4" borderId="74" xfId="1" applyNumberFormat="1" applyFont="1" applyFill="1" applyBorder="1" applyAlignment="1">
      <alignment horizontal="right"/>
    </xf>
    <xf numFmtId="9" fontId="55" fillId="4" borderId="41" xfId="1" applyNumberFormat="1" applyFont="1" applyFill="1" applyBorder="1" applyAlignment="1">
      <alignment horizontal="right"/>
    </xf>
    <xf numFmtId="0" fontId="16" fillId="9" borderId="74" xfId="0" applyFont="1" applyFill="1" applyBorder="1" applyAlignment="1">
      <alignment horizontal="center" vertical="center" wrapText="1"/>
    </xf>
    <xf numFmtId="0" fontId="24" fillId="9" borderId="74" xfId="0" applyFont="1" applyFill="1" applyBorder="1" applyAlignment="1">
      <alignment horizontal="center" vertical="center" wrapText="1"/>
    </xf>
    <xf numFmtId="0" fontId="24" fillId="9" borderId="74" xfId="0" applyFont="1" applyFill="1" applyBorder="1" applyAlignment="1">
      <alignment vertical="center" wrapText="1"/>
    </xf>
    <xf numFmtId="0" fontId="31" fillId="9" borderId="74" xfId="0" applyFont="1" applyFill="1" applyBorder="1"/>
    <xf numFmtId="0" fontId="24" fillId="9" borderId="74" xfId="0" applyFont="1" applyFill="1" applyBorder="1" applyAlignment="1">
      <alignment horizontal="right" vertical="center" wrapText="1"/>
    </xf>
    <xf numFmtId="0" fontId="16" fillId="9" borderId="41" xfId="0" applyFont="1" applyFill="1" applyBorder="1"/>
    <xf numFmtId="165" fontId="24" fillId="9" borderId="41" xfId="7" applyFont="1" applyFill="1" applyBorder="1"/>
    <xf numFmtId="0" fontId="24" fillId="9" borderId="41" xfId="0" applyFont="1" applyFill="1" applyBorder="1" applyAlignment="1">
      <alignment wrapText="1"/>
    </xf>
    <xf numFmtId="0" fontId="24" fillId="9" borderId="0" xfId="0" applyFont="1" applyFill="1"/>
    <xf numFmtId="169" fontId="18" fillId="41" borderId="94" xfId="0" applyNumberFormat="1" applyFont="1" applyFill="1" applyBorder="1" applyAlignment="1">
      <alignment horizontal="right" vertical="center" wrapText="1"/>
    </xf>
    <xf numFmtId="169" fontId="17" fillId="4" borderId="94" xfId="0" applyNumberFormat="1" applyFont="1" applyFill="1" applyBorder="1" applyAlignment="1">
      <alignment horizontal="right" vertical="center" wrapText="1"/>
    </xf>
    <xf numFmtId="169" fontId="18" fillId="4" borderId="94" xfId="0" applyNumberFormat="1" applyFont="1" applyFill="1" applyBorder="1" applyAlignment="1">
      <alignment horizontal="right" vertical="center" wrapText="1"/>
    </xf>
    <xf numFmtId="1" fontId="18" fillId="41" borderId="74" xfId="0" applyNumberFormat="1" applyFont="1" applyFill="1" applyBorder="1"/>
    <xf numFmtId="1" fontId="59" fillId="41" borderId="74" xfId="0" applyNumberFormat="1" applyFont="1" applyFill="1" applyBorder="1"/>
    <xf numFmtId="0" fontId="18" fillId="41" borderId="74" xfId="0" applyFont="1" applyFill="1" applyBorder="1"/>
    <xf numFmtId="3" fontId="6" fillId="0" borderId="74" xfId="1" applyNumberFormat="1" applyFont="1" applyFill="1" applyBorder="1"/>
    <xf numFmtId="167" fontId="6" fillId="31" borderId="74" xfId="1" applyNumberFormat="1" applyFont="1" applyFill="1" applyBorder="1"/>
    <xf numFmtId="2" fontId="6" fillId="31" borderId="74" xfId="1" applyNumberFormat="1" applyFont="1" applyFill="1" applyBorder="1"/>
    <xf numFmtId="2" fontId="6" fillId="0" borderId="74" xfId="1" applyNumberFormat="1" applyFont="1" applyFill="1" applyBorder="1"/>
    <xf numFmtId="10" fontId="6" fillId="27" borderId="74" xfId="1" applyNumberFormat="1" applyFont="1" applyFill="1" applyBorder="1"/>
    <xf numFmtId="10" fontId="6" fillId="0" borderId="74" xfId="1" applyNumberFormat="1" applyFont="1" applyFill="1" applyBorder="1"/>
    <xf numFmtId="167" fontId="2" fillId="0" borderId="74" xfId="1" applyNumberFormat="1" applyFont="1" applyFill="1" applyBorder="1" applyAlignment="1">
      <alignment horizontal="left"/>
    </xf>
    <xf numFmtId="167" fontId="6" fillId="0" borderId="74" xfId="1" applyNumberFormat="1" applyFont="1" applyFill="1" applyBorder="1"/>
    <xf numFmtId="167" fontId="6" fillId="4" borderId="74" xfId="1" applyNumberFormat="1" applyFont="1" applyFill="1" applyBorder="1"/>
    <xf numFmtId="3" fontId="6" fillId="4" borderId="74" xfId="1" applyNumberFormat="1" applyFont="1" applyFill="1" applyBorder="1"/>
    <xf numFmtId="0" fontId="54" fillId="4" borderId="74" xfId="0" applyFont="1" applyFill="1" applyBorder="1"/>
    <xf numFmtId="3" fontId="6" fillId="31" borderId="74" xfId="1" applyNumberFormat="1" applyFont="1" applyFill="1" applyBorder="1"/>
    <xf numFmtId="0" fontId="53" fillId="0" borderId="74" xfId="0" applyFont="1" applyBorder="1" applyAlignment="1">
      <alignment wrapText="1"/>
    </xf>
    <xf numFmtId="2" fontId="6" fillId="31" borderId="74" xfId="1" applyNumberFormat="1" applyFont="1" applyFill="1" applyBorder="1" applyAlignment="1">
      <alignment wrapText="1"/>
    </xf>
    <xf numFmtId="169" fontId="18" fillId="39" borderId="94" xfId="0" applyNumberFormat="1" applyFont="1" applyFill="1" applyBorder="1" applyAlignment="1">
      <alignment horizontal="right" vertical="center" wrapText="1"/>
    </xf>
    <xf numFmtId="169" fontId="18" fillId="39" borderId="74" xfId="0" applyNumberFormat="1" applyFont="1" applyFill="1" applyBorder="1" applyAlignment="1">
      <alignment horizontal="left" vertical="center" wrapText="1"/>
    </xf>
    <xf numFmtId="10" fontId="6" fillId="39" borderId="74" xfId="1" applyNumberFormat="1" applyFont="1" applyFill="1" applyBorder="1"/>
    <xf numFmtId="167" fontId="6" fillId="31" borderId="75" xfId="1" applyNumberFormat="1" applyFont="1" applyFill="1" applyBorder="1" applyAlignment="1">
      <alignment horizontal="left"/>
    </xf>
    <xf numFmtId="3" fontId="6" fillId="39" borderId="74" xfId="1" applyNumberFormat="1" applyFont="1" applyFill="1" applyBorder="1"/>
    <xf numFmtId="169" fontId="18" fillId="31" borderId="76" xfId="0" applyNumberFormat="1" applyFont="1" applyFill="1" applyBorder="1" applyAlignment="1">
      <alignment horizontal="right" vertical="center" wrapText="1"/>
    </xf>
    <xf numFmtId="169" fontId="18" fillId="31" borderId="74" xfId="0" applyNumberFormat="1" applyFont="1" applyFill="1" applyBorder="1" applyAlignment="1">
      <alignment horizontal="left" vertical="center" wrapText="1"/>
    </xf>
    <xf numFmtId="167" fontId="2" fillId="27" borderId="74" xfId="1" applyNumberFormat="1" applyFont="1" applyFill="1" applyBorder="1" applyAlignment="1">
      <alignment horizontal="left"/>
    </xf>
    <xf numFmtId="167" fontId="6" fillId="27" borderId="74" xfId="1" applyNumberFormat="1" applyFont="1" applyFill="1" applyBorder="1"/>
    <xf numFmtId="3" fontId="6" fillId="27" borderId="74" xfId="1" applyNumberFormat="1" applyFont="1" applyFill="1" applyBorder="1"/>
    <xf numFmtId="167" fontId="17" fillId="4" borderId="74" xfId="0" applyNumberFormat="1" applyFont="1" applyFill="1" applyBorder="1"/>
    <xf numFmtId="167" fontId="73" fillId="4" borderId="74" xfId="0" applyNumberFormat="1" applyFont="1" applyFill="1" applyBorder="1"/>
    <xf numFmtId="0" fontId="5" fillId="0" borderId="0" xfId="0" applyFont="1" applyAlignment="1">
      <alignment horizontal="right"/>
    </xf>
    <xf numFmtId="0" fontId="3" fillId="0" borderId="0" xfId="0" applyFont="1" applyAlignment="1">
      <alignment horizontal="right"/>
    </xf>
    <xf numFmtId="0" fontId="3" fillId="0" borderId="44" xfId="0" applyFont="1" applyBorder="1" applyAlignment="1">
      <alignment horizontal="right"/>
    </xf>
    <xf numFmtId="167" fontId="6" fillId="27" borderId="74" xfId="1" applyNumberFormat="1" applyFont="1" applyFill="1" applyBorder="1" applyAlignment="1">
      <alignment horizontal="right"/>
    </xf>
    <xf numFmtId="167" fontId="6" fillId="4" borderId="47" xfId="1" applyNumberFormat="1" applyFont="1" applyFill="1" applyBorder="1" applyAlignment="1">
      <alignment horizontal="right"/>
    </xf>
    <xf numFmtId="167" fontId="6" fillId="4" borderId="49" xfId="1" applyNumberFormat="1" applyFont="1" applyFill="1" applyBorder="1" applyAlignment="1">
      <alignment horizontal="right"/>
    </xf>
    <xf numFmtId="167" fontId="17" fillId="4" borderId="74" xfId="1" applyNumberFormat="1" applyFont="1" applyFill="1" applyBorder="1"/>
    <xf numFmtId="167" fontId="17" fillId="4" borderId="74" xfId="1" applyNumberFormat="1" applyFont="1" applyFill="1" applyBorder="1" applyAlignment="1">
      <alignment horizontal="left"/>
    </xf>
    <xf numFmtId="167" fontId="18" fillId="4" borderId="74" xfId="1" applyNumberFormat="1" applyFont="1" applyFill="1" applyBorder="1"/>
    <xf numFmtId="9" fontId="6" fillId="4" borderId="74" xfId="1" applyNumberFormat="1" applyFont="1" applyFill="1" applyBorder="1"/>
    <xf numFmtId="167" fontId="17" fillId="4" borderId="74" xfId="0" applyNumberFormat="1" applyFont="1" applyFill="1" applyBorder="1" applyAlignment="1">
      <alignment wrapText="1"/>
    </xf>
    <xf numFmtId="3" fontId="6" fillId="30" borderId="74" xfId="1" applyNumberFormat="1" applyFont="1" applyFill="1" applyBorder="1"/>
    <xf numFmtId="167" fontId="17" fillId="30" borderId="74" xfId="0" applyNumberFormat="1" applyFont="1" applyFill="1" applyBorder="1"/>
    <xf numFmtId="9" fontId="6" fillId="30" borderId="74" xfId="1" applyNumberFormat="1" applyFont="1" applyFill="1" applyBorder="1"/>
    <xf numFmtId="167" fontId="17" fillId="30" borderId="74" xfId="0" applyNumberFormat="1" applyFont="1" applyFill="1" applyBorder="1" applyAlignment="1">
      <alignment wrapText="1"/>
    </xf>
    <xf numFmtId="167" fontId="73" fillId="30" borderId="74" xfId="0" applyNumberFormat="1" applyFont="1" applyFill="1" applyBorder="1"/>
    <xf numFmtId="167" fontId="2" fillId="27" borderId="74" xfId="1" applyNumberFormat="1" applyFont="1" applyFill="1" applyBorder="1" applyAlignment="1">
      <alignment horizontal="right"/>
    </xf>
    <xf numFmtId="167" fontId="6" fillId="30" borderId="74" xfId="1" applyNumberFormat="1" applyFont="1" applyFill="1" applyBorder="1" applyAlignment="1">
      <alignment horizontal="left"/>
    </xf>
    <xf numFmtId="0" fontId="54" fillId="30" borderId="74" xfId="0" applyFont="1" applyFill="1" applyBorder="1"/>
    <xf numFmtId="167" fontId="17" fillId="30" borderId="74" xfId="1" applyNumberFormat="1" applyFont="1" applyFill="1" applyBorder="1" applyAlignment="1">
      <alignment horizontal="left"/>
    </xf>
    <xf numFmtId="169" fontId="18" fillId="30" borderId="94" xfId="0" applyNumberFormat="1" applyFont="1" applyFill="1" applyBorder="1" applyAlignment="1">
      <alignment horizontal="right" vertical="center" wrapText="1"/>
    </xf>
    <xf numFmtId="167" fontId="2" fillId="30" borderId="74" xfId="1" applyNumberFormat="1" applyFont="1" applyFill="1" applyBorder="1" applyAlignment="1"/>
    <xf numFmtId="0" fontId="0" fillId="30" borderId="74" xfId="0" applyFill="1" applyBorder="1"/>
    <xf numFmtId="167" fontId="6" fillId="30" borderId="47" xfId="1" applyNumberFormat="1" applyFont="1" applyFill="1" applyBorder="1" applyAlignment="1">
      <alignment horizontal="right"/>
    </xf>
    <xf numFmtId="167" fontId="6" fillId="30" borderId="49" xfId="1" applyNumberFormat="1" applyFont="1" applyFill="1" applyBorder="1" applyAlignment="1">
      <alignment horizontal="right"/>
    </xf>
    <xf numFmtId="167" fontId="2" fillId="39" borderId="74" xfId="1" applyNumberFormat="1" applyFont="1" applyFill="1" applyBorder="1" applyAlignment="1"/>
    <xf numFmtId="0" fontId="0" fillId="39" borderId="74" xfId="0" applyFill="1" applyBorder="1"/>
    <xf numFmtId="0" fontId="24" fillId="39" borderId="74" xfId="0" applyFont="1" applyFill="1" applyBorder="1"/>
    <xf numFmtId="167" fontId="6" fillId="39" borderId="47" xfId="1" applyNumberFormat="1" applyFont="1" applyFill="1" applyBorder="1" applyAlignment="1">
      <alignment horizontal="right"/>
    </xf>
    <xf numFmtId="167" fontId="6" fillId="39" borderId="74" xfId="1" applyNumberFormat="1" applyFont="1" applyFill="1" applyBorder="1" applyAlignment="1">
      <alignment horizontal="left"/>
    </xf>
    <xf numFmtId="0" fontId="54" fillId="39" borderId="74" xfId="0" applyFont="1" applyFill="1" applyBorder="1"/>
    <xf numFmtId="167" fontId="17" fillId="39" borderId="74" xfId="0" applyNumberFormat="1" applyFont="1" applyFill="1" applyBorder="1"/>
    <xf numFmtId="167" fontId="6" fillId="39" borderId="49" xfId="1" applyNumberFormat="1" applyFont="1" applyFill="1" applyBorder="1" applyAlignment="1">
      <alignment horizontal="right"/>
    </xf>
    <xf numFmtId="9" fontId="6" fillId="39" borderId="74" xfId="1" applyNumberFormat="1" applyFont="1" applyFill="1" applyBorder="1"/>
    <xf numFmtId="167" fontId="17" fillId="39" borderId="74" xfId="0" applyNumberFormat="1" applyFont="1" applyFill="1" applyBorder="1" applyAlignment="1">
      <alignment wrapText="1"/>
    </xf>
    <xf numFmtId="167" fontId="73" fillId="39" borderId="74" xfId="0" applyNumberFormat="1" applyFont="1" applyFill="1" applyBorder="1"/>
    <xf numFmtId="167" fontId="18" fillId="39" borderId="74" xfId="1" applyNumberFormat="1" applyFont="1" applyFill="1" applyBorder="1" applyAlignment="1">
      <alignment horizontal="left"/>
    </xf>
    <xf numFmtId="2" fontId="5" fillId="31" borderId="0" xfId="4" applyNumberFormat="1" applyFont="1" applyFill="1" applyBorder="1"/>
    <xf numFmtId="3" fontId="54" fillId="4" borderId="6" xfId="0" applyNumberFormat="1" applyFont="1" applyFill="1" applyBorder="1"/>
    <xf numFmtId="0" fontId="17" fillId="27" borderId="74" xfId="0" applyFont="1" applyFill="1" applyBorder="1" applyAlignment="1">
      <alignment wrapText="1"/>
    </xf>
    <xf numFmtId="0" fontId="6" fillId="31" borderId="74" xfId="0" applyFont="1" applyFill="1" applyBorder="1" applyAlignment="1">
      <alignment wrapText="1"/>
    </xf>
    <xf numFmtId="0" fontId="17" fillId="39" borderId="74" xfId="0" applyFont="1" applyFill="1" applyBorder="1" applyAlignment="1">
      <alignment wrapText="1"/>
    </xf>
    <xf numFmtId="169" fontId="17" fillId="39" borderId="74" xfId="0" applyNumberFormat="1" applyFont="1" applyFill="1" applyBorder="1" applyAlignment="1">
      <alignment horizontal="left" vertical="center" wrapText="1"/>
    </xf>
    <xf numFmtId="167" fontId="2" fillId="45" borderId="74" xfId="1" applyNumberFormat="1" applyFont="1" applyFill="1" applyBorder="1"/>
    <xf numFmtId="3" fontId="2" fillId="45" borderId="74" xfId="1" applyNumberFormat="1" applyFont="1" applyFill="1" applyBorder="1"/>
    <xf numFmtId="0" fontId="17" fillId="45" borderId="74" xfId="0" applyFont="1" applyFill="1" applyBorder="1" applyAlignment="1">
      <alignment wrapText="1"/>
    </xf>
    <xf numFmtId="1" fontId="59" fillId="41" borderId="54" xfId="0" applyNumberFormat="1" applyFont="1" applyFill="1" applyBorder="1"/>
    <xf numFmtId="1" fontId="54" fillId="4" borderId="6" xfId="0" applyNumberFormat="1" applyFont="1" applyFill="1" applyBorder="1"/>
    <xf numFmtId="0" fontId="54" fillId="4" borderId="6" xfId="0" applyFont="1" applyFill="1" applyBorder="1" applyAlignment="1">
      <alignment wrapText="1"/>
    </xf>
    <xf numFmtId="9" fontId="54" fillId="4" borderId="6" xfId="0" applyNumberFormat="1" applyFont="1" applyFill="1" applyBorder="1"/>
    <xf numFmtId="0" fontId="72" fillId="4" borderId="6" xfId="0" applyFont="1" applyFill="1" applyBorder="1" applyAlignment="1">
      <alignment wrapText="1"/>
    </xf>
    <xf numFmtId="9" fontId="54" fillId="34" borderId="6" xfId="0" applyNumberFormat="1" applyFont="1" applyFill="1" applyBorder="1"/>
    <xf numFmtId="1" fontId="54" fillId="34" borderId="6" xfId="0" applyNumberFormat="1" applyFont="1" applyFill="1" applyBorder="1"/>
    <xf numFmtId="3" fontId="54" fillId="34" borderId="6" xfId="0" applyNumberFormat="1" applyFont="1" applyFill="1" applyBorder="1"/>
    <xf numFmtId="0" fontId="51" fillId="43" borderId="6" xfId="0" applyFont="1" applyFill="1" applyBorder="1" applyAlignment="1">
      <alignment wrapText="1"/>
    </xf>
    <xf numFmtId="9" fontId="51" fillId="43" borderId="6" xfId="0" applyNumberFormat="1" applyFont="1" applyFill="1" applyBorder="1"/>
    <xf numFmtId="3" fontId="54" fillId="43" borderId="6" xfId="0" applyNumberFormat="1" applyFont="1" applyFill="1" applyBorder="1"/>
    <xf numFmtId="1" fontId="51" fillId="43" borderId="6" xfId="0" applyNumberFormat="1" applyFont="1" applyFill="1" applyBorder="1"/>
    <xf numFmtId="3" fontId="51" fillId="30" borderId="6" xfId="0" applyNumberFormat="1" applyFont="1" applyFill="1" applyBorder="1"/>
    <xf numFmtId="0" fontId="51" fillId="39" borderId="6" xfId="0" applyFont="1" applyFill="1" applyBorder="1" applyAlignment="1">
      <alignment wrapText="1"/>
    </xf>
    <xf numFmtId="9" fontId="51" fillId="39" borderId="6" xfId="0" applyNumberFormat="1" applyFont="1" applyFill="1" applyBorder="1"/>
    <xf numFmtId="3" fontId="54" fillId="39" borderId="6" xfId="0" applyNumberFormat="1" applyFont="1" applyFill="1" applyBorder="1"/>
    <xf numFmtId="1" fontId="51" fillId="39" borderId="6" xfId="0" applyNumberFormat="1" applyFont="1" applyFill="1" applyBorder="1"/>
    <xf numFmtId="3" fontId="51" fillId="34" borderId="6" xfId="0" applyNumberFormat="1" applyFont="1" applyFill="1" applyBorder="1"/>
    <xf numFmtId="1" fontId="51" fillId="34" borderId="6" xfId="0" applyNumberFormat="1" applyFont="1" applyFill="1" applyBorder="1"/>
    <xf numFmtId="9" fontId="51" fillId="34" borderId="6" xfId="0" applyNumberFormat="1" applyFont="1" applyFill="1" applyBorder="1"/>
    <xf numFmtId="10" fontId="6" fillId="34" borderId="74" xfId="1" applyNumberFormat="1" applyFont="1" applyFill="1" applyBorder="1"/>
    <xf numFmtId="10" fontId="6" fillId="43" borderId="74" xfId="1" applyNumberFormat="1" applyFont="1" applyFill="1" applyBorder="1"/>
    <xf numFmtId="10" fontId="6" fillId="30" borderId="74" xfId="1" applyNumberFormat="1" applyFont="1" applyFill="1" applyBorder="1"/>
    <xf numFmtId="0" fontId="51" fillId="31" borderId="6" xfId="0" applyFont="1" applyFill="1" applyBorder="1" applyAlignment="1">
      <alignment wrapText="1"/>
    </xf>
    <xf numFmtId="3" fontId="51" fillId="31" borderId="6" xfId="0" applyNumberFormat="1" applyFont="1" applyFill="1" applyBorder="1"/>
    <xf numFmtId="1" fontId="51" fillId="31" borderId="6" xfId="0" applyNumberFormat="1" applyFont="1" applyFill="1" applyBorder="1"/>
    <xf numFmtId="9" fontId="51" fillId="31" borderId="6" xfId="0" applyNumberFormat="1" applyFont="1" applyFill="1" applyBorder="1"/>
    <xf numFmtId="10" fontId="6" fillId="31" borderId="74" xfId="1" applyNumberFormat="1" applyFont="1" applyFill="1" applyBorder="1"/>
    <xf numFmtId="9" fontId="51" fillId="4" borderId="6" xfId="2" applyFont="1" applyFill="1" applyBorder="1"/>
    <xf numFmtId="10" fontId="51" fillId="4" borderId="6" xfId="2" applyNumberFormat="1" applyFont="1" applyFill="1" applyBorder="1"/>
    <xf numFmtId="10" fontId="51" fillId="4" borderId="6" xfId="0" applyNumberFormat="1" applyFont="1" applyFill="1" applyBorder="1"/>
    <xf numFmtId="0" fontId="0" fillId="31" borderId="0" xfId="0" applyFill="1"/>
    <xf numFmtId="0" fontId="76" fillId="0" borderId="0" xfId="244" applyAlignment="1">
      <alignment vertical="center"/>
    </xf>
    <xf numFmtId="0" fontId="76" fillId="0" borderId="96" xfId="244" applyBorder="1" applyAlignment="1">
      <alignment vertical="center"/>
    </xf>
    <xf numFmtId="0" fontId="77" fillId="0" borderId="0" xfId="0" applyFont="1" applyAlignment="1" applyProtection="1">
      <alignment wrapText="1"/>
      <protection locked="0"/>
    </xf>
    <xf numFmtId="4" fontId="59" fillId="9" borderId="0" xfId="0" applyNumberFormat="1" applyFont="1" applyFill="1" applyAlignment="1">
      <alignment vertical="center" wrapText="1"/>
    </xf>
    <xf numFmtId="0" fontId="79" fillId="46" borderId="77" xfId="0" applyFont="1" applyFill="1" applyBorder="1" applyAlignment="1">
      <alignment horizontal="left" vertical="center"/>
    </xf>
    <xf numFmtId="0" fontId="80" fillId="46" borderId="80" xfId="0" applyFont="1" applyFill="1" applyBorder="1" applyAlignment="1">
      <alignment horizontal="left" vertical="center"/>
    </xf>
    <xf numFmtId="0" fontId="80" fillId="46" borderId="75" xfId="0" applyFont="1" applyFill="1" applyBorder="1" applyAlignment="1">
      <alignment horizontal="left" vertical="center"/>
    </xf>
    <xf numFmtId="0" fontId="59" fillId="47" borderId="74" xfId="0" applyFont="1" applyFill="1" applyBorder="1" applyAlignment="1">
      <alignment horizontal="left" vertical="center" wrapText="1"/>
    </xf>
    <xf numFmtId="0" fontId="81" fillId="49" borderId="77" xfId="0" applyFont="1" applyFill="1" applyBorder="1" applyAlignment="1">
      <alignment horizontal="left" vertical="center"/>
    </xf>
    <xf numFmtId="0" fontId="81" fillId="49" borderId="80" xfId="0" applyFont="1" applyFill="1" applyBorder="1" applyAlignment="1">
      <alignment horizontal="left" vertical="center"/>
    </xf>
    <xf numFmtId="0" fontId="81" fillId="49" borderId="75" xfId="0" applyFont="1" applyFill="1" applyBorder="1" applyAlignment="1">
      <alignment horizontal="left" vertical="center"/>
    </xf>
    <xf numFmtId="0" fontId="59" fillId="47" borderId="74" xfId="0" applyFont="1" applyFill="1" applyBorder="1" applyAlignment="1">
      <alignment vertical="center" wrapText="1"/>
    </xf>
    <xf numFmtId="0" fontId="55" fillId="9" borderId="74" xfId="0" applyFont="1" applyFill="1" applyBorder="1" applyAlignment="1" applyProtection="1">
      <alignment vertical="center" wrapText="1"/>
      <protection locked="0"/>
    </xf>
    <xf numFmtId="0" fontId="59" fillId="47" borderId="74" xfId="0" applyFont="1" applyFill="1" applyBorder="1" applyAlignment="1">
      <alignment horizontal="center" vertical="center" wrapText="1"/>
    </xf>
    <xf numFmtId="0" fontId="59" fillId="47" borderId="77" xfId="0" applyFont="1" applyFill="1" applyBorder="1" applyAlignment="1">
      <alignment vertical="center" wrapText="1"/>
    </xf>
    <xf numFmtId="0" fontId="59" fillId="48" borderId="74" xfId="0" applyFont="1" applyFill="1" applyBorder="1" applyAlignment="1">
      <alignment horizontal="center" vertical="center" wrapText="1"/>
    </xf>
    <xf numFmtId="3" fontId="55" fillId="9" borderId="74" xfId="0" applyNumberFormat="1" applyFont="1" applyFill="1" applyBorder="1" applyAlignment="1" applyProtection="1">
      <alignment horizontal="right" vertical="center" wrapText="1"/>
      <protection locked="0"/>
    </xf>
    <xf numFmtId="0" fontId="55" fillId="9" borderId="74" xfId="0" applyFont="1" applyFill="1" applyBorder="1" applyAlignment="1" applyProtection="1">
      <alignment horizontal="left" vertical="center" wrapText="1"/>
      <protection locked="0"/>
    </xf>
    <xf numFmtId="0" fontId="59" fillId="48" borderId="75" xfId="0" applyFont="1" applyFill="1" applyBorder="1" applyAlignment="1">
      <alignment horizontal="center" vertical="center" wrapText="1"/>
    </xf>
    <xf numFmtId="9" fontId="55" fillId="48" borderId="74" xfId="2" applyFont="1" applyFill="1" applyBorder="1" applyAlignment="1" applyProtection="1">
      <alignment horizontal="right" vertical="center" wrapText="1"/>
    </xf>
    <xf numFmtId="3" fontId="55" fillId="48" borderId="74" xfId="0" applyNumberFormat="1" applyFont="1" applyFill="1" applyBorder="1" applyAlignment="1">
      <alignment horizontal="right" vertical="center" wrapText="1"/>
    </xf>
    <xf numFmtId="0" fontId="59" fillId="9" borderId="0" xfId="0" applyFont="1" applyFill="1" applyAlignment="1">
      <alignment wrapText="1"/>
    </xf>
    <xf numFmtId="0" fontId="55" fillId="9" borderId="0" xfId="0" applyFont="1" applyFill="1" applyAlignment="1">
      <alignment wrapText="1"/>
    </xf>
    <xf numFmtId="0" fontId="81" fillId="49" borderId="80" xfId="0" applyFont="1" applyFill="1" applyBorder="1" applyAlignment="1">
      <alignment horizontal="left" vertical="center" wrapText="1"/>
    </xf>
    <xf numFmtId="0" fontId="81" fillId="49" borderId="75" xfId="0" applyFont="1" applyFill="1" applyBorder="1" applyAlignment="1">
      <alignment horizontal="left" vertical="center" wrapText="1"/>
    </xf>
    <xf numFmtId="0" fontId="55" fillId="0" borderId="74" xfId="0" applyFont="1" applyBorder="1" applyAlignment="1" applyProtection="1">
      <alignment horizontal="left" vertical="center" wrapText="1"/>
      <protection locked="0"/>
    </xf>
    <xf numFmtId="3" fontId="55" fillId="0" borderId="74" xfId="0" applyNumberFormat="1" applyFont="1" applyBorder="1" applyAlignment="1" applyProtection="1">
      <alignment horizontal="right" vertical="center" wrapText="1"/>
      <protection locked="0"/>
    </xf>
    <xf numFmtId="0" fontId="55" fillId="32" borderId="17" xfId="0" applyFont="1" applyFill="1" applyBorder="1" applyAlignment="1">
      <alignment horizontal="center" vertical="center" wrapText="1"/>
    </xf>
    <xf numFmtId="3" fontId="55" fillId="32" borderId="17" xfId="0" applyNumberFormat="1" applyFont="1" applyFill="1" applyBorder="1" applyAlignment="1">
      <alignment horizontal="right" vertical="center" wrapText="1"/>
    </xf>
    <xf numFmtId="0" fontId="55" fillId="32" borderId="74" xfId="0" applyFont="1" applyFill="1" applyBorder="1" applyAlignment="1">
      <alignment horizontal="center" vertical="center" wrapText="1"/>
    </xf>
    <xf numFmtId="9" fontId="55" fillId="32" borderId="74" xfId="2" applyFont="1" applyFill="1" applyBorder="1" applyAlignment="1" applyProtection="1">
      <alignment horizontal="right" vertical="center" wrapText="1"/>
    </xf>
    <xf numFmtId="0" fontId="59" fillId="0" borderId="0" xfId="0" applyFont="1" applyAlignment="1">
      <alignment wrapText="1"/>
    </xf>
    <xf numFmtId="0" fontId="81" fillId="49" borderId="80" xfId="0" applyFont="1" applyFill="1" applyBorder="1" applyAlignment="1">
      <alignment vertical="center" wrapText="1"/>
    </xf>
    <xf numFmtId="0" fontId="81" fillId="49" borderId="75" xfId="0" applyFont="1" applyFill="1" applyBorder="1" applyAlignment="1">
      <alignment vertical="center" wrapText="1"/>
    </xf>
    <xf numFmtId="9" fontId="59" fillId="48" borderId="74" xfId="2" applyFont="1" applyFill="1" applyBorder="1" applyAlignment="1" applyProtection="1">
      <alignment horizontal="right" vertical="center" wrapText="1"/>
    </xf>
    <xf numFmtId="0" fontId="82" fillId="0" borderId="0" xfId="0" applyFont="1" applyAlignment="1">
      <alignment wrapText="1"/>
    </xf>
    <xf numFmtId="0" fontId="83" fillId="9" borderId="0" xfId="0" applyFont="1" applyFill="1" applyAlignment="1">
      <alignment wrapText="1"/>
    </xf>
    <xf numFmtId="0" fontId="84" fillId="46" borderId="0" xfId="0" applyFont="1" applyFill="1" applyAlignment="1" applyProtection="1">
      <alignment wrapText="1"/>
      <protection locked="0"/>
    </xf>
    <xf numFmtId="0" fontId="81" fillId="49" borderId="80" xfId="0" applyFont="1" applyFill="1" applyBorder="1" applyAlignment="1">
      <alignment vertical="center"/>
    </xf>
    <xf numFmtId="0" fontId="81" fillId="49" borderId="75" xfId="0" applyFont="1" applyFill="1" applyBorder="1" applyAlignment="1">
      <alignment vertical="center"/>
    </xf>
    <xf numFmtId="0" fontId="85" fillId="0" borderId="0" xfId="0" applyFont="1" applyAlignment="1" applyProtection="1">
      <alignment wrapText="1"/>
      <protection locked="0"/>
    </xf>
    <xf numFmtId="0" fontId="84" fillId="0" borderId="0" xfId="0" applyFont="1" applyAlignment="1" applyProtection="1">
      <alignment wrapText="1"/>
      <protection locked="0"/>
    </xf>
    <xf numFmtId="0" fontId="17" fillId="0" borderId="14" xfId="0" applyFont="1" applyBorder="1" applyAlignment="1">
      <alignment horizontal="left" vertical="center" wrapText="1" indent="1"/>
    </xf>
    <xf numFmtId="0" fontId="0" fillId="0" borderId="84" xfId="0" applyBorder="1"/>
    <xf numFmtId="0" fontId="0" fillId="0" borderId="85" xfId="0" applyBorder="1"/>
    <xf numFmtId="0" fontId="0" fillId="0" borderId="78" xfId="0" applyBorder="1"/>
    <xf numFmtId="0" fontId="58" fillId="9" borderId="74" xfId="0" applyFont="1" applyFill="1" applyBorder="1" applyAlignment="1">
      <alignment wrapText="1"/>
    </xf>
    <xf numFmtId="0" fontId="75" fillId="9" borderId="74" xfId="0" applyFont="1" applyFill="1" applyBorder="1"/>
    <xf numFmtId="0" fontId="59" fillId="47" borderId="113" xfId="0" applyFont="1" applyFill="1" applyBorder="1" applyAlignment="1">
      <alignment vertical="center" wrapText="1"/>
    </xf>
    <xf numFmtId="0" fontId="59" fillId="47" borderId="112" xfId="0" applyFont="1" applyFill="1" applyBorder="1" applyAlignment="1">
      <alignment horizontal="center" vertical="center" wrapText="1"/>
    </xf>
    <xf numFmtId="0" fontId="55" fillId="9" borderId="77" xfId="0" applyFont="1" applyFill="1" applyBorder="1" applyAlignment="1" applyProtection="1">
      <alignment vertical="center" wrapText="1"/>
      <protection locked="0"/>
    </xf>
    <xf numFmtId="0" fontId="86" fillId="9" borderId="74" xfId="0" applyFont="1" applyFill="1" applyBorder="1" applyAlignment="1" applyProtection="1">
      <alignment horizontal="left" vertical="center" wrapText="1"/>
      <protection locked="0"/>
    </xf>
    <xf numFmtId="0" fontId="86" fillId="46" borderId="119" xfId="0" applyFont="1" applyFill="1" applyBorder="1" applyAlignment="1">
      <alignment horizontal="left" vertical="center" wrapText="1"/>
    </xf>
    <xf numFmtId="0" fontId="86" fillId="46" borderId="60" xfId="0" applyFont="1" applyFill="1" applyBorder="1" applyAlignment="1">
      <alignment horizontal="left" vertical="center" wrapText="1"/>
    </xf>
    <xf numFmtId="0" fontId="86" fillId="46" borderId="120" xfId="0" applyFont="1" applyFill="1" applyBorder="1" applyAlignment="1">
      <alignment horizontal="left" vertical="center" wrapText="1"/>
    </xf>
    <xf numFmtId="0" fontId="59" fillId="50" borderId="117" xfId="0" applyFont="1" applyFill="1" applyBorder="1" applyAlignment="1">
      <alignment vertical="center" wrapText="1"/>
    </xf>
    <xf numFmtId="0" fontId="59" fillId="50" borderId="49" xfId="0" applyFont="1" applyFill="1" applyBorder="1" applyAlignment="1">
      <alignment vertical="center" wrapText="1"/>
    </xf>
    <xf numFmtId="0" fontId="86" fillId="9" borderId="74" xfId="0" applyFont="1" applyFill="1" applyBorder="1" applyAlignment="1" applyProtection="1">
      <alignment horizontal="center" vertical="center" wrapText="1"/>
      <protection locked="0"/>
    </xf>
    <xf numFmtId="2" fontId="69" fillId="0" borderId="0" xfId="0" applyNumberFormat="1" applyFont="1" applyAlignment="1">
      <alignment wrapText="1"/>
    </xf>
    <xf numFmtId="0" fontId="67" fillId="26" borderId="0" xfId="0" applyFont="1" applyFill="1"/>
    <xf numFmtId="0" fontId="67" fillId="31" borderId="0" xfId="0" applyFont="1" applyFill="1"/>
    <xf numFmtId="0" fontId="69" fillId="0" borderId="4" xfId="0" applyFont="1" applyBorder="1" applyAlignment="1">
      <alignment vertical="center" wrapText="1"/>
    </xf>
    <xf numFmtId="0" fontId="24" fillId="9" borderId="0" xfId="0" applyFont="1" applyFill="1" applyAlignment="1">
      <alignment horizontal="left"/>
    </xf>
    <xf numFmtId="1" fontId="24" fillId="9" borderId="41" xfId="0" applyNumberFormat="1" applyFont="1" applyFill="1" applyBorder="1" applyAlignment="1">
      <alignment wrapText="1"/>
    </xf>
    <xf numFmtId="9" fontId="24" fillId="9" borderId="41" xfId="0" applyNumberFormat="1" applyFont="1" applyFill="1" applyBorder="1"/>
    <xf numFmtId="0" fontId="24" fillId="38" borderId="41" xfId="0" applyFont="1" applyFill="1" applyBorder="1" applyAlignment="1">
      <alignment horizontal="left" wrapText="1"/>
    </xf>
    <xf numFmtId="3" fontId="24" fillId="38" borderId="41" xfId="0" applyNumberFormat="1" applyFont="1" applyFill="1" applyBorder="1" applyAlignment="1">
      <alignment horizontal="left" wrapText="1" indent="1"/>
    </xf>
    <xf numFmtId="3" fontId="24" fillId="4" borderId="41" xfId="0" applyNumberFormat="1" applyFont="1" applyFill="1" applyBorder="1" applyAlignment="1">
      <alignment horizontal="left" wrapText="1" indent="1"/>
    </xf>
    <xf numFmtId="3" fontId="24" fillId="30" borderId="41" xfId="0" applyNumberFormat="1" applyFont="1" applyFill="1" applyBorder="1" applyAlignment="1">
      <alignment horizontal="left" wrapText="1" indent="1"/>
    </xf>
    <xf numFmtId="3" fontId="24" fillId="32" borderId="41" xfId="0" applyNumberFormat="1" applyFont="1" applyFill="1" applyBorder="1" applyAlignment="1">
      <alignment horizontal="left" wrapText="1" indent="1"/>
    </xf>
    <xf numFmtId="0" fontId="24" fillId="36" borderId="41" xfId="0" applyFont="1" applyFill="1" applyBorder="1" applyAlignment="1">
      <alignment horizontal="left" wrapText="1" indent="1"/>
    </xf>
    <xf numFmtId="3" fontId="24" fillId="28" borderId="41" xfId="0" applyNumberFormat="1" applyFont="1" applyFill="1" applyBorder="1" applyAlignment="1">
      <alignment horizontal="right" wrapText="1" indent="1"/>
    </xf>
    <xf numFmtId="3" fontId="24" fillId="9" borderId="46" xfId="0" applyNumberFormat="1" applyFont="1" applyFill="1" applyBorder="1" applyAlignment="1">
      <alignment horizontal="right" wrapText="1" indent="1"/>
    </xf>
    <xf numFmtId="0" fontId="24" fillId="37" borderId="30" xfId="0" applyFont="1" applyFill="1" applyBorder="1" applyAlignment="1">
      <alignment horizontal="left" wrapText="1"/>
    </xf>
    <xf numFmtId="0" fontId="16" fillId="9" borderId="0" xfId="0" applyFont="1" applyFill="1" applyAlignment="1">
      <alignment horizontal="left"/>
    </xf>
    <xf numFmtId="0" fontId="24" fillId="9" borderId="97" xfId="0" applyFont="1" applyFill="1" applyBorder="1" applyAlignment="1">
      <alignment horizontal="left"/>
    </xf>
    <xf numFmtId="3" fontId="51" fillId="4" borderId="6" xfId="0" applyNumberFormat="1" applyFont="1" applyFill="1" applyBorder="1"/>
    <xf numFmtId="0" fontId="4" fillId="38" borderId="6" xfId="0" applyFont="1" applyFill="1" applyBorder="1"/>
    <xf numFmtId="3" fontId="51" fillId="38" borderId="6" xfId="0" applyNumberFormat="1" applyFont="1" applyFill="1" applyBorder="1"/>
    <xf numFmtId="2" fontId="5" fillId="38" borderId="6" xfId="0" applyNumberFormat="1" applyFont="1" applyFill="1" applyBorder="1"/>
    <xf numFmtId="2" fontId="51" fillId="38" borderId="6" xfId="0" applyNumberFormat="1" applyFont="1" applyFill="1" applyBorder="1"/>
    <xf numFmtId="2" fontId="51" fillId="31" borderId="6" xfId="0" applyNumberFormat="1" applyFont="1" applyFill="1" applyBorder="1"/>
    <xf numFmtId="169" fontId="4" fillId="0" borderId="11" xfId="0" applyNumberFormat="1" applyFont="1" applyBorder="1" applyAlignment="1">
      <alignment vertical="center" wrapText="1"/>
    </xf>
    <xf numFmtId="0" fontId="63" fillId="30" borderId="74" xfId="0" applyFont="1" applyFill="1" applyBorder="1" applyAlignment="1">
      <alignment vertical="center" wrapText="1"/>
    </xf>
    <xf numFmtId="0" fontId="63" fillId="30" borderId="74" xfId="0" applyFont="1" applyFill="1" applyBorder="1" applyAlignment="1">
      <alignment horizontal="center" vertical="center" wrapText="1"/>
    </xf>
    <xf numFmtId="3" fontId="5" fillId="30" borderId="74" xfId="0" applyNumberFormat="1" applyFont="1" applyFill="1" applyBorder="1" applyAlignment="1">
      <alignment vertical="center"/>
    </xf>
    <xf numFmtId="0" fontId="5" fillId="30" borderId="74" xfId="0" applyFont="1" applyFill="1" applyBorder="1"/>
    <xf numFmtId="9" fontId="5" fillId="30" borderId="74" xfId="2" applyFont="1" applyFill="1" applyBorder="1" applyAlignment="1">
      <alignment vertical="center"/>
    </xf>
    <xf numFmtId="37" fontId="5" fillId="30" borderId="74" xfId="1" applyNumberFormat="1" applyFont="1" applyFill="1" applyBorder="1" applyAlignment="1">
      <alignment vertical="center"/>
    </xf>
    <xf numFmtId="9" fontId="5" fillId="30" borderId="74" xfId="2" applyFont="1" applyFill="1" applyBorder="1"/>
    <xf numFmtId="0" fontId="81" fillId="49" borderId="77" xfId="0" applyFont="1" applyFill="1" applyBorder="1" applyAlignment="1">
      <alignment horizontal="left" vertical="center"/>
    </xf>
    <xf numFmtId="0" fontId="81" fillId="49" borderId="80" xfId="0" applyFont="1" applyFill="1" applyBorder="1" applyAlignment="1">
      <alignment horizontal="left" vertical="center"/>
    </xf>
    <xf numFmtId="0" fontId="81" fillId="49" borderId="75" xfId="0" applyFont="1" applyFill="1" applyBorder="1" applyAlignment="1">
      <alignment horizontal="left" vertical="center"/>
    </xf>
    <xf numFmtId="1" fontId="59" fillId="41" borderId="74" xfId="0" applyNumberFormat="1" applyFont="1" applyFill="1" applyBorder="1" applyAlignment="1">
      <alignment wrapText="1"/>
    </xf>
    <xf numFmtId="1" fontId="59" fillId="41" borderId="54" xfId="0" applyNumberFormat="1" applyFont="1" applyFill="1" applyBorder="1" applyAlignment="1">
      <alignment wrapText="1"/>
    </xf>
    <xf numFmtId="0" fontId="56" fillId="0" borderId="0" xfId="0" applyFont="1" applyAlignment="1">
      <alignment horizontal="center"/>
    </xf>
    <xf numFmtId="0" fontId="24" fillId="4" borderId="77" xfId="0" applyFont="1" applyFill="1" applyBorder="1" applyAlignment="1">
      <alignment vertical="center"/>
    </xf>
    <xf numFmtId="0" fontId="0" fillId="0" borderId="80" xfId="0" applyBorder="1" applyAlignment="1">
      <alignment vertical="center"/>
    </xf>
    <xf numFmtId="0" fontId="0" fillId="0" borderId="75" xfId="0" applyBorder="1" applyAlignment="1">
      <alignment vertical="center"/>
    </xf>
    <xf numFmtId="0" fontId="16" fillId="37" borderId="8" xfId="0" applyFont="1" applyFill="1" applyBorder="1" applyAlignment="1">
      <alignment horizontal="left" vertical="top" wrapText="1"/>
    </xf>
    <xf numFmtId="0" fontId="16" fillId="37" borderId="50" xfId="0" applyFont="1" applyFill="1" applyBorder="1" applyAlignment="1">
      <alignment horizontal="left" vertical="top" wrapText="1"/>
    </xf>
    <xf numFmtId="0" fontId="69" fillId="9" borderId="0" xfId="0" applyFont="1" applyFill="1" applyAlignment="1">
      <alignment horizontal="left"/>
    </xf>
    <xf numFmtId="0" fontId="55" fillId="38" borderId="47" xfId="0" applyFont="1" applyFill="1" applyBorder="1" applyAlignment="1">
      <alignment horizontal="center" wrapText="1"/>
    </xf>
    <xf numFmtId="0" fontId="55" fillId="38" borderId="48" xfId="0" applyFont="1" applyFill="1" applyBorder="1" applyAlignment="1">
      <alignment horizontal="center" wrapText="1"/>
    </xf>
    <xf numFmtId="0" fontId="55" fillId="38" borderId="49" xfId="0" applyFont="1" applyFill="1" applyBorder="1" applyAlignment="1">
      <alignment horizontal="center" wrapText="1"/>
    </xf>
    <xf numFmtId="0" fontId="55" fillId="38" borderId="50" xfId="0" applyFont="1" applyFill="1" applyBorder="1" applyAlignment="1">
      <alignment horizontal="center" wrapText="1"/>
    </xf>
    <xf numFmtId="0" fontId="55" fillId="32" borderId="52" xfId="0" applyFont="1" applyFill="1" applyBorder="1" applyAlignment="1">
      <alignment horizontal="left" vertical="center" wrapText="1"/>
    </xf>
    <xf numFmtId="0" fontId="55" fillId="32" borderId="53" xfId="0" applyFont="1" applyFill="1" applyBorder="1" applyAlignment="1">
      <alignment horizontal="left" vertical="center" wrapText="1"/>
    </xf>
    <xf numFmtId="0" fontId="24" fillId="36" borderId="54" xfId="0" applyFont="1" applyFill="1" applyBorder="1" applyAlignment="1">
      <alignment vertical="top" wrapText="1"/>
    </xf>
    <xf numFmtId="0" fontId="24" fillId="36" borderId="17" xfId="0" applyFont="1" applyFill="1" applyBorder="1" applyAlignment="1">
      <alignment vertical="top" wrapText="1"/>
    </xf>
    <xf numFmtId="0" fontId="24" fillId="36" borderId="54" xfId="0" applyFont="1" applyFill="1" applyBorder="1" applyAlignment="1">
      <alignment wrapText="1"/>
    </xf>
    <xf numFmtId="0" fontId="24" fillId="36" borderId="17" xfId="0" applyFont="1" applyFill="1" applyBorder="1" applyAlignment="1">
      <alignment wrapText="1"/>
    </xf>
    <xf numFmtId="0" fontId="55" fillId="4" borderId="47" xfId="0" applyFont="1" applyFill="1" applyBorder="1" applyAlignment="1">
      <alignment horizontal="center" vertical="center" wrapText="1"/>
    </xf>
    <xf numFmtId="0" fontId="55" fillId="4" borderId="49" xfId="0" applyFont="1" applyFill="1" applyBorder="1" applyAlignment="1">
      <alignment horizontal="center" vertical="center" wrapText="1"/>
    </xf>
    <xf numFmtId="0" fontId="55" fillId="28" borderId="52" xfId="0" applyFont="1" applyFill="1" applyBorder="1" applyAlignment="1">
      <alignment vertical="center" wrapText="1"/>
    </xf>
    <xf numFmtId="0" fontId="55" fillId="28" borderId="53" xfId="0" applyFont="1" applyFill="1" applyBorder="1" applyAlignment="1">
      <alignment vertical="center" wrapText="1"/>
    </xf>
    <xf numFmtId="0" fontId="16" fillId="35" borderId="46" xfId="0" applyFont="1" applyFill="1" applyBorder="1" applyAlignment="1">
      <alignment horizontal="left" wrapText="1"/>
    </xf>
    <xf numFmtId="0" fontId="55" fillId="39" borderId="54" xfId="0" applyFont="1" applyFill="1" applyBorder="1" applyAlignment="1">
      <alignment horizontal="left" vertical="center" wrapText="1"/>
    </xf>
    <xf numFmtId="0" fontId="55" fillId="39" borderId="17" xfId="0" applyFont="1" applyFill="1" applyBorder="1" applyAlignment="1">
      <alignment horizontal="left" vertical="center" wrapText="1"/>
    </xf>
    <xf numFmtId="0" fontId="24" fillId="40" borderId="47" xfId="0" applyFont="1" applyFill="1" applyBorder="1" applyAlignment="1">
      <alignment horizontal="center" vertical="center" wrapText="1"/>
    </xf>
    <xf numFmtId="0" fontId="24" fillId="40" borderId="49" xfId="0" applyFont="1" applyFill="1" applyBorder="1" applyAlignment="1">
      <alignment horizontal="center" vertical="center" wrapText="1"/>
    </xf>
    <xf numFmtId="0" fontId="55" fillId="36" borderId="47" xfId="0" applyFont="1" applyFill="1" applyBorder="1" applyAlignment="1">
      <alignment horizontal="center" vertical="center" wrapText="1"/>
    </xf>
    <xf numFmtId="0" fontId="55" fillId="36" borderId="49" xfId="0" applyFont="1" applyFill="1" applyBorder="1" applyAlignment="1">
      <alignment horizontal="center" vertical="center" wrapText="1"/>
    </xf>
    <xf numFmtId="0" fontId="55" fillId="3" borderId="47" xfId="0" applyFont="1" applyFill="1" applyBorder="1" applyAlignment="1">
      <alignment horizontal="center" vertical="center" wrapText="1"/>
    </xf>
    <xf numFmtId="0" fontId="55" fillId="3" borderId="49" xfId="0" applyFont="1" applyFill="1" applyBorder="1" applyAlignment="1">
      <alignment horizontal="center" vertical="center" wrapText="1"/>
    </xf>
    <xf numFmtId="0" fontId="55" fillId="40" borderId="54" xfId="0" applyFont="1" applyFill="1" applyBorder="1" applyAlignment="1">
      <alignment horizontal="left" vertical="center" wrapText="1"/>
    </xf>
    <xf numFmtId="0" fontId="55" fillId="40" borderId="17" xfId="0" applyFont="1" applyFill="1" applyBorder="1" applyAlignment="1">
      <alignment horizontal="left" vertical="center" wrapText="1"/>
    </xf>
    <xf numFmtId="0" fontId="24" fillId="36" borderId="54" xfId="0" applyFont="1" applyFill="1" applyBorder="1" applyAlignment="1">
      <alignment horizontal="left" wrapText="1"/>
    </xf>
    <xf numFmtId="0" fontId="24" fillId="36" borderId="17" xfId="0" applyFont="1" applyFill="1" applyBorder="1" applyAlignment="1">
      <alignment horizontal="left" wrapText="1"/>
    </xf>
    <xf numFmtId="0" fontId="16" fillId="36" borderId="52" xfId="0" applyFont="1" applyFill="1" applyBorder="1" applyAlignment="1">
      <alignment horizontal="left" vertical="top" wrapText="1"/>
    </xf>
    <xf numFmtId="0" fontId="16" fillId="36" borderId="44" xfId="0" applyFont="1" applyFill="1" applyBorder="1" applyAlignment="1">
      <alignment horizontal="left" vertical="top" wrapText="1"/>
    </xf>
    <xf numFmtId="0" fontId="16" fillId="36" borderId="53" xfId="0" applyFont="1" applyFill="1" applyBorder="1" applyAlignment="1">
      <alignment horizontal="left" vertical="top" wrapText="1"/>
    </xf>
    <xf numFmtId="0" fontId="55" fillId="9" borderId="56" xfId="0" applyFont="1" applyFill="1" applyBorder="1" applyAlignment="1">
      <alignment horizontal="center" wrapText="1"/>
    </xf>
    <xf numFmtId="0" fontId="55" fillId="9" borderId="57" xfId="0" applyFont="1" applyFill="1" applyBorder="1" applyAlignment="1">
      <alignment horizontal="center" wrapText="1"/>
    </xf>
    <xf numFmtId="0" fontId="55" fillId="9" borderId="58" xfId="0" applyFont="1" applyFill="1" applyBorder="1" applyAlignment="1">
      <alignment horizontal="center" wrapText="1"/>
    </xf>
    <xf numFmtId="0" fontId="24" fillId="37" borderId="54" xfId="0" applyFont="1" applyFill="1" applyBorder="1" applyAlignment="1">
      <alignment horizontal="left" wrapText="1"/>
    </xf>
    <xf numFmtId="0" fontId="24" fillId="37" borderId="17" xfId="0" applyFont="1" applyFill="1" applyBorder="1" applyAlignment="1">
      <alignment horizontal="left" wrapText="1"/>
    </xf>
    <xf numFmtId="0" fontId="24" fillId="37" borderId="54" xfId="0" applyFont="1" applyFill="1" applyBorder="1" applyAlignment="1">
      <alignment wrapText="1"/>
    </xf>
    <xf numFmtId="0" fontId="24" fillId="37" borderId="17" xfId="0" applyFont="1" applyFill="1" applyBorder="1" applyAlignment="1">
      <alignment wrapText="1"/>
    </xf>
    <xf numFmtId="0" fontId="24" fillId="37" borderId="54" xfId="0" applyFont="1" applyFill="1" applyBorder="1" applyAlignment="1">
      <alignment vertical="top" wrapText="1"/>
    </xf>
    <xf numFmtId="0" fontId="24" fillId="37" borderId="17" xfId="0" applyFont="1" applyFill="1" applyBorder="1" applyAlignment="1">
      <alignment vertical="top" wrapText="1"/>
    </xf>
    <xf numFmtId="0" fontId="24" fillId="36" borderId="41" xfId="0" applyFont="1" applyFill="1" applyBorder="1" applyAlignment="1">
      <alignment horizontal="left" wrapText="1"/>
    </xf>
    <xf numFmtId="0" fontId="55" fillId="3" borderId="54" xfId="0" applyFont="1" applyFill="1" applyBorder="1" applyAlignment="1">
      <alignment horizontal="left" vertical="center" wrapText="1"/>
    </xf>
    <xf numFmtId="0" fontId="55" fillId="3" borderId="17" xfId="0" applyFont="1" applyFill="1" applyBorder="1" applyAlignment="1">
      <alignment horizontal="left" vertical="center" wrapText="1"/>
    </xf>
    <xf numFmtId="3" fontId="55" fillId="9" borderId="59" xfId="0" applyNumberFormat="1" applyFont="1" applyFill="1" applyBorder="1" applyAlignment="1">
      <alignment horizontal="left" wrapText="1"/>
    </xf>
    <xf numFmtId="3" fontId="55" fillId="9" borderId="61" xfId="0" applyNumberFormat="1" applyFont="1" applyFill="1" applyBorder="1" applyAlignment="1">
      <alignment horizontal="left" wrapText="1"/>
    </xf>
    <xf numFmtId="0" fontId="22" fillId="27" borderId="0" xfId="0" applyFont="1" applyFill="1" applyAlignment="1">
      <alignment horizontal="left" vertical="center" wrapText="1"/>
    </xf>
    <xf numFmtId="0" fontId="55" fillId="38" borderId="54" xfId="0" applyFont="1" applyFill="1" applyBorder="1" applyAlignment="1">
      <alignment horizontal="left" wrapText="1"/>
    </xf>
    <xf numFmtId="0" fontId="55" fillId="38" borderId="17" xfId="0" applyFont="1" applyFill="1" applyBorder="1" applyAlignment="1">
      <alignment horizontal="left" wrapText="1"/>
    </xf>
    <xf numFmtId="0" fontId="59" fillId="27" borderId="52" xfId="0" applyFont="1" applyFill="1" applyBorder="1" applyAlignment="1">
      <alignment horizontal="left" vertical="center" wrapText="1"/>
    </xf>
    <xf numFmtId="0" fontId="59" fillId="27" borderId="44" xfId="0" applyFont="1" applyFill="1" applyBorder="1" applyAlignment="1">
      <alignment horizontal="left" vertical="center" wrapText="1"/>
    </xf>
    <xf numFmtId="0" fontId="59" fillId="27" borderId="53" xfId="0" applyFont="1" applyFill="1" applyBorder="1" applyAlignment="1">
      <alignment horizontal="left" vertical="center" wrapText="1"/>
    </xf>
    <xf numFmtId="0" fontId="59" fillId="27" borderId="46" xfId="0" applyFont="1" applyFill="1" applyBorder="1" applyAlignment="1">
      <alignment horizontal="left" vertical="center" wrapText="1"/>
    </xf>
    <xf numFmtId="0" fontId="55" fillId="4" borderId="54" xfId="0" applyFont="1" applyFill="1" applyBorder="1" applyAlignment="1">
      <alignment horizontal="left" vertical="center" wrapText="1"/>
    </xf>
    <xf numFmtId="0" fontId="55" fillId="4" borderId="17" xfId="0" applyFont="1" applyFill="1" applyBorder="1" applyAlignment="1">
      <alignment horizontal="left" vertical="center" wrapText="1"/>
    </xf>
    <xf numFmtId="0" fontId="24" fillId="36" borderId="41" xfId="0" applyFont="1" applyFill="1" applyBorder="1" applyAlignment="1">
      <alignment vertical="top" wrapText="1"/>
    </xf>
    <xf numFmtId="0" fontId="24" fillId="4" borderId="47"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39" borderId="47" xfId="0" applyFont="1" applyFill="1" applyBorder="1" applyAlignment="1">
      <alignment horizontal="center" vertical="center" wrapText="1"/>
    </xf>
    <xf numFmtId="0" fontId="24" fillId="39" borderId="49" xfId="0" applyFont="1" applyFill="1" applyBorder="1" applyAlignment="1">
      <alignment horizontal="center" vertical="center" wrapText="1"/>
    </xf>
    <xf numFmtId="0" fontId="55" fillId="36" borderId="54" xfId="0" applyFont="1" applyFill="1" applyBorder="1" applyAlignment="1">
      <alignment horizontal="left" vertical="center" wrapText="1"/>
    </xf>
    <xf numFmtId="0" fontId="55" fillId="36" borderId="17" xfId="0" applyFont="1" applyFill="1" applyBorder="1" applyAlignment="1">
      <alignment horizontal="left" vertical="center" wrapText="1"/>
    </xf>
    <xf numFmtId="0" fontId="55" fillId="39" borderId="47" xfId="0" applyFont="1" applyFill="1" applyBorder="1" applyAlignment="1">
      <alignment horizontal="center" vertical="center" wrapText="1"/>
    </xf>
    <xf numFmtId="0" fontId="55" fillId="39" borderId="49" xfId="0" applyFont="1" applyFill="1" applyBorder="1" applyAlignment="1">
      <alignment horizontal="center" vertical="center" wrapText="1"/>
    </xf>
    <xf numFmtId="0" fontId="5" fillId="0" borderId="95" xfId="0" applyFont="1" applyBorder="1" applyAlignment="1">
      <alignment horizontal="center"/>
    </xf>
    <xf numFmtId="0" fontId="5" fillId="0" borderId="97" xfId="0" applyFont="1" applyBorder="1" applyAlignment="1">
      <alignment horizontal="center"/>
    </xf>
    <xf numFmtId="0" fontId="55" fillId="41" borderId="77" xfId="0" applyFont="1" applyFill="1" applyBorder="1" applyAlignment="1">
      <alignment horizontal="center" wrapText="1"/>
    </xf>
    <xf numFmtId="0" fontId="55" fillId="41" borderId="75" xfId="0" applyFont="1" applyFill="1" applyBorder="1" applyAlignment="1">
      <alignment horizontal="center" wrapText="1"/>
    </xf>
    <xf numFmtId="0" fontId="4" fillId="44" borderId="54" xfId="0" applyFont="1" applyFill="1" applyBorder="1" applyAlignment="1">
      <alignment horizontal="left"/>
    </xf>
    <xf numFmtId="0" fontId="4" fillId="44" borderId="17" xfId="0" applyFont="1" applyFill="1" applyBorder="1" applyAlignment="1">
      <alignment horizontal="left"/>
    </xf>
    <xf numFmtId="0" fontId="54" fillId="4" borderId="44" xfId="0" applyFont="1" applyFill="1" applyBorder="1" applyAlignment="1">
      <alignment wrapText="1"/>
    </xf>
    <xf numFmtId="3" fontId="4" fillId="39" borderId="47" xfId="0" applyNumberFormat="1" applyFont="1" applyFill="1" applyBorder="1" applyAlignment="1">
      <alignment horizontal="center" vertical="center" wrapText="1"/>
    </xf>
    <xf numFmtId="3" fontId="4" fillId="39" borderId="48" xfId="0" applyNumberFormat="1" applyFont="1" applyFill="1" applyBorder="1" applyAlignment="1">
      <alignment horizontal="center" vertical="center" wrapText="1"/>
    </xf>
    <xf numFmtId="3" fontId="4" fillId="39" borderId="49" xfId="0" applyNumberFormat="1" applyFont="1" applyFill="1" applyBorder="1" applyAlignment="1">
      <alignment horizontal="center" vertical="center" wrapText="1"/>
    </xf>
    <xf numFmtId="3" fontId="4" fillId="39" borderId="50" xfId="0" applyNumberFormat="1" applyFont="1" applyFill="1" applyBorder="1" applyAlignment="1">
      <alignment horizontal="center" vertical="center" wrapText="1"/>
    </xf>
    <xf numFmtId="3" fontId="4" fillId="29" borderId="47" xfId="0" applyNumberFormat="1" applyFont="1" applyFill="1" applyBorder="1" applyAlignment="1">
      <alignment horizontal="center" vertical="center" wrapText="1"/>
    </xf>
    <xf numFmtId="3" fontId="4" fillId="29" borderId="48" xfId="0" applyNumberFormat="1" applyFont="1" applyFill="1" applyBorder="1" applyAlignment="1">
      <alignment horizontal="center" vertical="center" wrapText="1"/>
    </xf>
    <xf numFmtId="3" fontId="4" fillId="29" borderId="49" xfId="0" applyNumberFormat="1" applyFont="1" applyFill="1" applyBorder="1" applyAlignment="1">
      <alignment horizontal="center" vertical="center" wrapText="1"/>
    </xf>
    <xf numFmtId="3" fontId="4" fillId="29" borderId="50" xfId="0" applyNumberFormat="1" applyFont="1" applyFill="1" applyBorder="1" applyAlignment="1">
      <alignment horizontal="center" vertical="center" wrapText="1"/>
    </xf>
    <xf numFmtId="3" fontId="4" fillId="0" borderId="42" xfId="0" applyNumberFormat="1" applyFont="1" applyBorder="1" applyAlignment="1">
      <alignment horizontal="center" vertical="center" wrapText="1"/>
    </xf>
    <xf numFmtId="0" fontId="4" fillId="44" borderId="52" xfId="0" applyFont="1" applyFill="1" applyBorder="1" applyAlignment="1">
      <alignment wrapText="1"/>
    </xf>
    <xf numFmtId="0" fontId="4" fillId="44" borderId="53" xfId="0" applyFont="1" applyFill="1" applyBorder="1" applyAlignment="1">
      <alignment wrapText="1"/>
    </xf>
    <xf numFmtId="0" fontId="3" fillId="0" borderId="42" xfId="0" applyFont="1" applyBorder="1" applyAlignment="1">
      <alignment horizontal="left" wrapText="1"/>
    </xf>
    <xf numFmtId="0" fontId="5" fillId="0" borderId="95" xfId="0" applyFont="1" applyBorder="1" applyAlignment="1">
      <alignment horizontal="right"/>
    </xf>
    <xf numFmtId="0" fontId="5" fillId="0" borderId="97" xfId="0" applyFont="1" applyBorder="1" applyAlignment="1">
      <alignment horizontal="right"/>
    </xf>
    <xf numFmtId="3" fontId="4" fillId="29" borderId="54" xfId="0" applyNumberFormat="1" applyFont="1" applyFill="1" applyBorder="1" applyAlignment="1">
      <alignment horizontal="left" vertical="center" wrapText="1"/>
    </xf>
    <xf numFmtId="3" fontId="4" fillId="29" borderId="17" xfId="0" applyNumberFormat="1" applyFont="1" applyFill="1" applyBorder="1" applyAlignment="1">
      <alignment horizontal="left" vertical="center" wrapText="1"/>
    </xf>
    <xf numFmtId="0" fontId="4" fillId="28" borderId="54" xfId="0" applyFont="1" applyFill="1" applyBorder="1" applyAlignment="1">
      <alignment horizontal="left"/>
    </xf>
    <xf numFmtId="0" fontId="4" fillId="28" borderId="17" xfId="0" applyFont="1" applyFill="1" applyBorder="1" applyAlignment="1">
      <alignment horizontal="left"/>
    </xf>
    <xf numFmtId="0" fontId="4" fillId="28" borderId="47" xfId="0" applyFont="1" applyFill="1" applyBorder="1" applyAlignment="1">
      <alignment horizontal="center" wrapText="1"/>
    </xf>
    <xf numFmtId="0" fontId="4" fillId="28" borderId="48" xfId="0" applyFont="1" applyFill="1" applyBorder="1" applyAlignment="1">
      <alignment horizontal="center" wrapText="1"/>
    </xf>
    <xf numFmtId="0" fontId="4" fillId="28" borderId="49" xfId="0" applyFont="1" applyFill="1" applyBorder="1" applyAlignment="1">
      <alignment horizontal="center" wrapText="1"/>
    </xf>
    <xf numFmtId="0" fontId="4" fillId="28" borderId="50" xfId="0" applyFont="1" applyFill="1" applyBorder="1" applyAlignment="1">
      <alignment horizontal="center" wrapText="1"/>
    </xf>
    <xf numFmtId="169" fontId="4" fillId="44" borderId="54" xfId="0" applyNumberFormat="1" applyFont="1" applyFill="1" applyBorder="1" applyAlignment="1">
      <alignment horizontal="center" vertical="center" wrapText="1"/>
    </xf>
    <xf numFmtId="169" fontId="4" fillId="44" borderId="17" xfId="0" applyNumberFormat="1" applyFont="1" applyFill="1" applyBorder="1" applyAlignment="1">
      <alignment horizontal="center" vertical="center" wrapText="1"/>
    </xf>
    <xf numFmtId="169" fontId="4" fillId="39" borderId="54" xfId="0" applyNumberFormat="1" applyFont="1" applyFill="1" applyBorder="1" applyAlignment="1">
      <alignment horizontal="center" vertical="center" wrapText="1"/>
    </xf>
    <xf numFmtId="169" fontId="4" fillId="39" borderId="17" xfId="0" applyNumberFormat="1" applyFont="1" applyFill="1" applyBorder="1" applyAlignment="1">
      <alignment horizontal="center" vertical="center" wrapText="1"/>
    </xf>
    <xf numFmtId="169" fontId="4" fillId="29" borderId="54" xfId="0" applyNumberFormat="1" applyFont="1" applyFill="1" applyBorder="1" applyAlignment="1">
      <alignment horizontal="center" vertical="center" wrapText="1"/>
    </xf>
    <xf numFmtId="169" fontId="4" fillId="29" borderId="17" xfId="0" applyNumberFormat="1" applyFont="1" applyFill="1" applyBorder="1" applyAlignment="1">
      <alignment horizontal="center" vertical="center" wrapText="1"/>
    </xf>
    <xf numFmtId="169" fontId="4" fillId="28" borderId="54" xfId="0" applyNumberFormat="1" applyFont="1" applyFill="1" applyBorder="1" applyAlignment="1">
      <alignment horizontal="center" vertical="center" wrapText="1"/>
    </xf>
    <xf numFmtId="169" fontId="4" fillId="28" borderId="17" xfId="0" applyNumberFormat="1" applyFont="1" applyFill="1" applyBorder="1" applyAlignment="1">
      <alignment horizontal="center" vertical="center" wrapText="1"/>
    </xf>
    <xf numFmtId="3" fontId="3" fillId="42" borderId="54" xfId="0" applyNumberFormat="1" applyFont="1" applyFill="1" applyBorder="1" applyAlignment="1">
      <alignment vertical="top" wrapText="1"/>
    </xf>
    <xf numFmtId="3" fontId="3" fillId="42" borderId="17" xfId="0" applyNumberFormat="1" applyFont="1" applyFill="1" applyBorder="1" applyAlignment="1">
      <alignment vertical="top" wrapText="1"/>
    </xf>
    <xf numFmtId="3" fontId="3" fillId="4" borderId="49" xfId="0" applyNumberFormat="1" applyFont="1" applyFill="1" applyBorder="1" applyAlignment="1">
      <alignment vertical="top" wrapText="1"/>
    </xf>
    <xf numFmtId="3" fontId="3" fillId="4" borderId="50" xfId="0" applyNumberFormat="1" applyFont="1" applyFill="1" applyBorder="1" applyAlignment="1">
      <alignment vertical="top" wrapText="1"/>
    </xf>
    <xf numFmtId="3" fontId="3" fillId="4" borderId="52" xfId="0" applyNumberFormat="1" applyFont="1" applyFill="1" applyBorder="1" applyAlignment="1">
      <alignment vertical="top" wrapText="1"/>
    </xf>
    <xf numFmtId="3" fontId="3" fillId="4" borderId="53" xfId="0" applyNumberFormat="1" applyFont="1" applyFill="1" applyBorder="1" applyAlignment="1">
      <alignment vertical="top" wrapText="1"/>
    </xf>
    <xf numFmtId="3" fontId="3" fillId="29" borderId="54" xfId="0" applyNumberFormat="1" applyFont="1" applyFill="1" applyBorder="1" applyAlignment="1">
      <alignment vertical="top" wrapText="1"/>
    </xf>
    <xf numFmtId="3" fontId="3" fillId="29" borderId="17" xfId="0" applyNumberFormat="1" applyFont="1" applyFill="1" applyBorder="1" applyAlignment="1">
      <alignment vertical="top" wrapText="1"/>
    </xf>
    <xf numFmtId="0" fontId="2" fillId="41" borderId="64" xfId="6" applyFont="1" applyFill="1" applyBorder="1" applyAlignment="1">
      <alignment horizontal="center"/>
    </xf>
    <xf numFmtId="0" fontId="2" fillId="41" borderId="63" xfId="6" applyFont="1" applyFill="1" applyBorder="1" applyAlignment="1">
      <alignment horizontal="center"/>
    </xf>
    <xf numFmtId="0" fontId="6" fillId="29" borderId="65" xfId="6" applyFont="1" applyFill="1" applyBorder="1" applyAlignment="1">
      <alignment horizontal="center" wrapText="1"/>
    </xf>
    <xf numFmtId="0" fontId="6" fillId="29" borderId="16" xfId="6" applyFont="1" applyFill="1" applyBorder="1" applyAlignment="1">
      <alignment horizontal="center" wrapText="1"/>
    </xf>
    <xf numFmtId="0" fontId="6" fillId="4" borderId="65" xfId="6" applyFont="1" applyFill="1" applyBorder="1" applyAlignment="1">
      <alignment horizontal="center" wrapText="1"/>
    </xf>
    <xf numFmtId="0" fontId="6" fillId="4" borderId="16" xfId="6" applyFont="1" applyFill="1" applyBorder="1" applyAlignment="1">
      <alignment horizontal="center" wrapText="1"/>
    </xf>
    <xf numFmtId="167" fontId="2" fillId="27" borderId="77" xfId="1" applyNumberFormat="1" applyFont="1" applyFill="1" applyBorder="1" applyAlignment="1">
      <alignment horizontal="center"/>
    </xf>
    <xf numFmtId="167" fontId="2" fillId="27" borderId="80" xfId="1" applyNumberFormat="1" applyFont="1" applyFill="1" applyBorder="1" applyAlignment="1">
      <alignment horizontal="center"/>
    </xf>
    <xf numFmtId="167" fontId="2" fillId="27" borderId="75" xfId="1" applyNumberFormat="1" applyFont="1" applyFill="1" applyBorder="1" applyAlignment="1">
      <alignment horizontal="center"/>
    </xf>
    <xf numFmtId="167" fontId="6" fillId="4" borderId="77" xfId="1" applyNumberFormat="1" applyFont="1" applyFill="1" applyBorder="1" applyAlignment="1">
      <alignment horizontal="center"/>
    </xf>
    <xf numFmtId="167" fontId="6" fillId="4" borderId="80" xfId="1" applyNumberFormat="1" applyFont="1" applyFill="1" applyBorder="1" applyAlignment="1">
      <alignment horizontal="center"/>
    </xf>
    <xf numFmtId="167" fontId="6" fillId="4" borderId="75" xfId="1" applyNumberFormat="1" applyFont="1" applyFill="1" applyBorder="1" applyAlignment="1">
      <alignment horizontal="center"/>
    </xf>
    <xf numFmtId="169" fontId="18" fillId="31" borderId="6" xfId="0" applyNumberFormat="1" applyFont="1" applyFill="1" applyBorder="1" applyAlignment="1">
      <alignment horizontal="right" vertical="center" wrapText="1"/>
    </xf>
    <xf numFmtId="169" fontId="18" fillId="39" borderId="77" xfId="0" applyNumberFormat="1" applyFont="1" applyFill="1" applyBorder="1" applyAlignment="1">
      <alignment horizontal="center" vertical="center" wrapText="1"/>
    </xf>
    <xf numFmtId="169" fontId="18" fillId="39" borderId="80" xfId="0" applyNumberFormat="1" applyFont="1" applyFill="1" applyBorder="1" applyAlignment="1">
      <alignment horizontal="center" vertical="center" wrapText="1"/>
    </xf>
    <xf numFmtId="169" fontId="18" fillId="39" borderId="75" xfId="0" applyNumberFormat="1" applyFont="1" applyFill="1" applyBorder="1" applyAlignment="1">
      <alignment horizontal="center" vertical="center" wrapText="1"/>
    </xf>
    <xf numFmtId="0" fontId="54" fillId="4" borderId="11" xfId="0" applyFont="1" applyFill="1" applyBorder="1" applyAlignment="1">
      <alignment horizontal="left"/>
    </xf>
    <xf numFmtId="0" fontId="54" fillId="4" borderId="0" xfId="0" applyFont="1" applyFill="1" applyAlignment="1">
      <alignment horizontal="left"/>
    </xf>
    <xf numFmtId="0" fontId="4" fillId="30" borderId="81" xfId="0" applyFont="1" applyFill="1" applyBorder="1" applyAlignment="1">
      <alignment horizontal="center"/>
    </xf>
    <xf numFmtId="0" fontId="4" fillId="30" borderId="82" xfId="0" applyFont="1" applyFill="1" applyBorder="1" applyAlignment="1">
      <alignment horizontal="center"/>
    </xf>
    <xf numFmtId="0" fontId="4" fillId="30" borderId="11" xfId="0" applyFont="1" applyFill="1" applyBorder="1" applyAlignment="1">
      <alignment horizontal="center"/>
    </xf>
    <xf numFmtId="0" fontId="4" fillId="30" borderId="0" xfId="0" applyFont="1" applyFill="1" applyAlignment="1">
      <alignment horizontal="center"/>
    </xf>
    <xf numFmtId="0" fontId="4" fillId="31" borderId="81" xfId="0" applyFont="1" applyFill="1" applyBorder="1" applyAlignment="1">
      <alignment horizontal="left"/>
    </xf>
    <xf numFmtId="0" fontId="4" fillId="31" borderId="82" xfId="0" applyFont="1" applyFill="1" applyBorder="1" applyAlignment="1">
      <alignment horizontal="left"/>
    </xf>
    <xf numFmtId="0" fontId="4" fillId="31" borderId="11" xfId="0" applyFont="1" applyFill="1" applyBorder="1" applyAlignment="1">
      <alignment horizontal="left"/>
    </xf>
    <xf numFmtId="0" fontId="4" fillId="31" borderId="0" xfId="0" applyFont="1" applyFill="1" applyAlignment="1">
      <alignment horizontal="left"/>
    </xf>
    <xf numFmtId="0" fontId="4" fillId="30" borderId="81" xfId="0" applyFont="1" applyFill="1" applyBorder="1" applyAlignment="1">
      <alignment horizontal="left"/>
    </xf>
    <xf numFmtId="0" fontId="0" fillId="0" borderId="82" xfId="0" applyBorder="1"/>
    <xf numFmtId="0" fontId="4" fillId="30" borderId="78" xfId="0" applyFont="1" applyFill="1" applyBorder="1" applyAlignment="1">
      <alignment horizontal="left"/>
    </xf>
    <xf numFmtId="0" fontId="0" fillId="0" borderId="84" xfId="0" applyBorder="1"/>
    <xf numFmtId="0" fontId="54" fillId="4" borderId="31" xfId="0" applyFont="1" applyFill="1" applyBorder="1" applyAlignment="1">
      <alignment horizontal="left"/>
    </xf>
    <xf numFmtId="0" fontId="54" fillId="4" borderId="7" xfId="0" applyFont="1" applyFill="1" applyBorder="1" applyAlignment="1">
      <alignment horizontal="left"/>
    </xf>
    <xf numFmtId="0" fontId="51" fillId="4" borderId="31" xfId="0" applyFont="1" applyFill="1" applyBorder="1" applyAlignment="1">
      <alignment horizontal="left" wrapText="1"/>
    </xf>
    <xf numFmtId="0" fontId="51" fillId="4" borderId="7" xfId="0" applyFont="1" applyFill="1" applyBorder="1" applyAlignment="1">
      <alignment horizontal="left" wrapText="1"/>
    </xf>
    <xf numFmtId="0" fontId="52" fillId="0" borderId="0" xfId="0" applyFont="1" applyAlignment="1">
      <alignment horizontal="center"/>
    </xf>
    <xf numFmtId="0" fontId="24" fillId="0" borderId="0" xfId="0" applyFont="1" applyAlignment="1">
      <alignment horizontal="center" wrapText="1"/>
    </xf>
    <xf numFmtId="0" fontId="51" fillId="30" borderId="6" xfId="0" applyFont="1" applyFill="1" applyBorder="1" applyAlignment="1">
      <alignment vertical="center" wrapText="1"/>
    </xf>
    <xf numFmtId="0" fontId="0" fillId="30" borderId="6" xfId="0" applyFill="1" applyBorder="1" applyAlignment="1">
      <alignment vertical="center" wrapText="1"/>
    </xf>
    <xf numFmtId="0" fontId="51" fillId="34" borderId="31" xfId="0" applyFont="1" applyFill="1" applyBorder="1" applyAlignment="1">
      <alignment horizontal="left" vertical="center" wrapText="1"/>
    </xf>
    <xf numFmtId="0" fontId="51" fillId="34" borderId="7" xfId="0" applyFont="1" applyFill="1" applyBorder="1" applyAlignment="1">
      <alignment horizontal="left" vertical="center" wrapText="1"/>
    </xf>
    <xf numFmtId="0" fontId="5" fillId="31" borderId="31" xfId="0" applyFont="1" applyFill="1" applyBorder="1" applyAlignment="1">
      <alignment horizontal="left" wrapText="1"/>
    </xf>
    <xf numFmtId="0" fontId="5" fillId="31" borderId="7" xfId="0" applyFont="1" applyFill="1" applyBorder="1" applyAlignment="1">
      <alignment horizontal="left" wrapText="1"/>
    </xf>
    <xf numFmtId="0" fontId="5" fillId="38" borderId="31" xfId="0" applyFont="1" applyFill="1" applyBorder="1" applyAlignment="1">
      <alignment horizontal="left" wrapText="1"/>
    </xf>
    <xf numFmtId="0" fontId="5" fillId="38" borderId="7" xfId="0" applyFont="1" applyFill="1" applyBorder="1" applyAlignment="1">
      <alignment horizontal="left" wrapText="1"/>
    </xf>
    <xf numFmtId="0" fontId="54" fillId="34" borderId="6" xfId="0" applyFont="1" applyFill="1" applyBorder="1" applyAlignment="1">
      <alignment vertical="center" wrapText="1"/>
    </xf>
    <xf numFmtId="0" fontId="31" fillId="34" borderId="6" xfId="0" applyFont="1" applyFill="1" applyBorder="1" applyAlignment="1">
      <alignment vertical="center" wrapText="1"/>
    </xf>
    <xf numFmtId="0" fontId="51" fillId="43" borderId="6" xfId="0" applyFont="1" applyFill="1" applyBorder="1" applyAlignment="1">
      <alignment vertical="center" wrapText="1"/>
    </xf>
    <xf numFmtId="0" fontId="0" fillId="43" borderId="6" xfId="0" applyFill="1" applyBorder="1" applyAlignment="1">
      <alignment vertical="center" wrapText="1"/>
    </xf>
    <xf numFmtId="0" fontId="51" fillId="39" borderId="6" xfId="0" applyFont="1" applyFill="1" applyBorder="1" applyAlignment="1">
      <alignment vertical="center" wrapText="1"/>
    </xf>
    <xf numFmtId="0" fontId="0" fillId="39" borderId="6" xfId="0" applyFill="1" applyBorder="1" applyAlignment="1">
      <alignment vertical="center" wrapText="1"/>
    </xf>
    <xf numFmtId="0" fontId="51" fillId="34" borderId="6" xfId="0" applyFont="1" applyFill="1" applyBorder="1" applyAlignment="1">
      <alignment vertical="center" wrapText="1"/>
    </xf>
    <xf numFmtId="0" fontId="0" fillId="0" borderId="83" xfId="0" applyBorder="1"/>
    <xf numFmtId="0" fontId="4" fillId="31" borderId="78" xfId="0" applyFont="1" applyFill="1" applyBorder="1" applyAlignment="1">
      <alignment horizontal="left"/>
    </xf>
    <xf numFmtId="0" fontId="0" fillId="0" borderId="85" xfId="0" applyBorder="1"/>
    <xf numFmtId="0" fontId="54" fillId="4" borderId="6" xfId="0" applyFont="1" applyFill="1" applyBorder="1" applyAlignment="1">
      <alignment wrapText="1"/>
    </xf>
    <xf numFmtId="0" fontId="0" fillId="4" borderId="6" xfId="0" applyFill="1" applyBorder="1"/>
    <xf numFmtId="0" fontId="51" fillId="31" borderId="6" xfId="0" applyFont="1" applyFill="1" applyBorder="1" applyAlignment="1">
      <alignment vertical="center" wrapText="1"/>
    </xf>
    <xf numFmtId="0" fontId="0" fillId="31" borderId="6" xfId="0" applyFill="1" applyBorder="1" applyAlignment="1">
      <alignment vertical="center" wrapText="1"/>
    </xf>
    <xf numFmtId="0" fontId="0" fillId="34" borderId="6" xfId="0" applyFill="1" applyBorder="1" applyAlignment="1">
      <alignment vertical="center" wrapText="1"/>
    </xf>
    <xf numFmtId="0" fontId="5" fillId="0" borderId="76" xfId="0" applyFont="1" applyBorder="1" applyAlignment="1">
      <alignment horizontal="right"/>
    </xf>
    <xf numFmtId="0" fontId="5" fillId="0" borderId="10" xfId="0" applyFont="1" applyBorder="1" applyAlignment="1">
      <alignment horizontal="right"/>
    </xf>
    <xf numFmtId="2" fontId="4" fillId="9" borderId="76" xfId="0" applyNumberFormat="1" applyFont="1" applyFill="1" applyBorder="1" applyAlignment="1">
      <alignment horizontal="right"/>
    </xf>
    <xf numFmtId="2" fontId="4" fillId="9" borderId="10" xfId="0" applyNumberFormat="1" applyFont="1" applyFill="1" applyBorder="1" applyAlignment="1">
      <alignment horizontal="right"/>
    </xf>
    <xf numFmtId="0" fontId="4" fillId="0" borderId="46" xfId="0" applyFont="1" applyBorder="1" applyAlignment="1">
      <alignment horizontal="right" vertical="center"/>
    </xf>
    <xf numFmtId="0" fontId="4" fillId="0" borderId="8" xfId="0" applyFont="1" applyBorder="1" applyAlignment="1">
      <alignment horizontal="right" vertical="center"/>
    </xf>
    <xf numFmtId="0" fontId="0" fillId="0" borderId="46" xfId="0" applyBorder="1" applyAlignment="1">
      <alignment horizontal="right"/>
    </xf>
    <xf numFmtId="0" fontId="0" fillId="0" borderId="0" xfId="0" applyAlignment="1">
      <alignment horizontal="right"/>
    </xf>
    <xf numFmtId="0" fontId="31" fillId="0" borderId="82" xfId="0" applyFont="1" applyBorder="1" applyAlignment="1">
      <alignment horizontal="right"/>
    </xf>
    <xf numFmtId="0" fontId="31" fillId="0" borderId="8" xfId="0" applyFont="1" applyBorder="1" applyAlignment="1">
      <alignment horizontal="right"/>
    </xf>
    <xf numFmtId="0" fontId="54" fillId="30" borderId="77" xfId="0" applyFont="1" applyFill="1" applyBorder="1" applyAlignment="1">
      <alignment wrapText="1"/>
    </xf>
    <xf numFmtId="0" fontId="54" fillId="30" borderId="75" xfId="0" applyFont="1" applyFill="1" applyBorder="1" applyAlignment="1">
      <alignment wrapText="1"/>
    </xf>
    <xf numFmtId="0" fontId="4" fillId="30" borderId="74" xfId="0" applyFont="1" applyFill="1" applyBorder="1" applyAlignment="1">
      <alignment wrapText="1"/>
    </xf>
    <xf numFmtId="0" fontId="63" fillId="30" borderId="74" xfId="0" applyFont="1" applyFill="1" applyBorder="1" applyAlignment="1">
      <alignment vertical="center" wrapText="1"/>
    </xf>
    <xf numFmtId="0" fontId="59" fillId="0" borderId="77" xfId="0" applyFont="1" applyBorder="1" applyAlignment="1">
      <alignment horizontal="center" wrapText="1"/>
    </xf>
    <xf numFmtId="0" fontId="59" fillId="0" borderId="75" xfId="0" applyFont="1" applyBorder="1" applyAlignment="1">
      <alignment horizontal="center" wrapText="1"/>
    </xf>
    <xf numFmtId="2" fontId="5" fillId="0" borderId="81" xfId="0" applyNumberFormat="1" applyFont="1" applyBorder="1" applyAlignment="1">
      <alignment horizontal="right" vertical="center"/>
    </xf>
    <xf numFmtId="2" fontId="5" fillId="0" borderId="10" xfId="0" applyNumberFormat="1" applyFont="1" applyBorder="1" applyAlignment="1">
      <alignment horizontal="right" vertical="center"/>
    </xf>
    <xf numFmtId="2" fontId="5" fillId="9" borderId="76" xfId="0" applyNumberFormat="1" applyFont="1" applyFill="1" applyBorder="1" applyAlignment="1">
      <alignment horizontal="right"/>
    </xf>
    <xf numFmtId="2" fontId="5" fillId="9" borderId="10" xfId="0" applyNumberFormat="1" applyFont="1" applyFill="1" applyBorder="1" applyAlignment="1">
      <alignment horizontal="right"/>
    </xf>
    <xf numFmtId="0" fontId="4" fillId="9" borderId="74" xfId="0" applyFont="1" applyFill="1" applyBorder="1" applyAlignment="1">
      <alignment wrapText="1"/>
    </xf>
    <xf numFmtId="0" fontId="13" fillId="9" borderId="74" xfId="0" applyFont="1" applyFill="1" applyBorder="1" applyAlignment="1">
      <alignment wrapText="1"/>
    </xf>
    <xf numFmtId="0" fontId="63" fillId="9" borderId="74" xfId="0" applyFont="1" applyFill="1" applyBorder="1" applyAlignment="1">
      <alignment vertical="center" wrapText="1"/>
    </xf>
    <xf numFmtId="167" fontId="4" fillId="9" borderId="74" xfId="0" applyNumberFormat="1" applyFont="1" applyFill="1" applyBorder="1" applyAlignment="1">
      <alignment wrapText="1"/>
    </xf>
    <xf numFmtId="0" fontId="64" fillId="26" borderId="74" xfId="0" applyFont="1" applyFill="1" applyBorder="1" applyAlignment="1">
      <alignment vertical="center"/>
    </xf>
    <xf numFmtId="0" fontId="16" fillId="9" borderId="74" xfId="0" applyFont="1" applyFill="1" applyBorder="1" applyAlignment="1">
      <alignment vertical="center" wrapText="1"/>
    </xf>
    <xf numFmtId="0" fontId="50" fillId="0" borderId="27" xfId="0" applyFont="1" applyBorder="1" applyAlignment="1">
      <alignment horizontal="left" wrapText="1"/>
    </xf>
    <xf numFmtId="0" fontId="18" fillId="7" borderId="59" xfId="0" applyFont="1" applyFill="1" applyBorder="1" applyAlignment="1">
      <alignment vertical="center" wrapText="1"/>
    </xf>
    <xf numFmtId="0" fontId="18" fillId="7" borderId="60" xfId="0" applyFont="1" applyFill="1" applyBorder="1" applyAlignment="1">
      <alignment vertical="center" wrapText="1"/>
    </xf>
    <xf numFmtId="0" fontId="18" fillId="7" borderId="1" xfId="0" applyFont="1" applyFill="1" applyBorder="1" applyAlignment="1">
      <alignment vertical="center" wrapText="1"/>
    </xf>
    <xf numFmtId="0" fontId="18" fillId="0" borderId="26" xfId="0" applyFont="1" applyBorder="1" applyAlignment="1">
      <alignment vertical="center" wrapText="1"/>
    </xf>
    <xf numFmtId="0" fontId="18" fillId="0" borderId="27" xfId="0" applyFont="1" applyBorder="1" applyAlignment="1">
      <alignment vertical="center" wrapText="1"/>
    </xf>
    <xf numFmtId="0" fontId="18" fillId="0" borderId="4" xfId="0" applyFont="1" applyBorder="1" applyAlignment="1">
      <alignment vertical="center" wrapText="1"/>
    </xf>
    <xf numFmtId="0" fontId="50" fillId="0" borderId="27" xfId="0" applyFont="1" applyBorder="1" applyAlignment="1">
      <alignment horizont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0" borderId="4" xfId="0" applyFont="1" applyBorder="1" applyAlignment="1">
      <alignment vertical="center" wrapText="1"/>
    </xf>
    <xf numFmtId="0" fontId="25" fillId="0" borderId="59" xfId="0" applyFont="1" applyBorder="1" applyAlignment="1">
      <alignment wrapText="1"/>
    </xf>
    <xf numFmtId="0" fontId="25" fillId="0" borderId="3" xfId="0" applyFont="1" applyBorder="1" applyAlignment="1">
      <alignment wrapText="1"/>
    </xf>
    <xf numFmtId="0" fontId="25" fillId="0" borderId="1" xfId="0" applyFont="1" applyBorder="1" applyAlignment="1">
      <alignment wrapText="1"/>
    </xf>
    <xf numFmtId="0" fontId="18" fillId="8" borderId="23" xfId="0" applyFont="1" applyFill="1" applyBorder="1" applyAlignment="1">
      <alignment vertical="center" wrapText="1"/>
    </xf>
    <xf numFmtId="0" fontId="18" fillId="8" borderId="24" xfId="0" applyFont="1" applyFill="1" applyBorder="1" applyAlignment="1">
      <alignment vertical="center" wrapText="1"/>
    </xf>
    <xf numFmtId="0" fontId="18" fillId="8" borderId="26" xfId="0" applyFont="1" applyFill="1" applyBorder="1" applyAlignment="1">
      <alignment vertical="center" wrapText="1"/>
    </xf>
    <xf numFmtId="0" fontId="18" fillId="8" borderId="27" xfId="0" applyFont="1" applyFill="1" applyBorder="1" applyAlignment="1">
      <alignment vertical="center" wrapText="1"/>
    </xf>
    <xf numFmtId="0" fontId="18" fillId="0" borderId="23" xfId="0" applyFont="1" applyBorder="1" applyAlignment="1">
      <alignment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15" fillId="0" borderId="59"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pplyAlignment="1">
      <alignment vertical="center" wrapText="1"/>
    </xf>
    <xf numFmtId="0" fontId="52" fillId="0" borderId="27" xfId="0" applyFont="1" applyBorder="1" applyAlignment="1">
      <alignment horizontal="center"/>
    </xf>
    <xf numFmtId="0" fontId="59" fillId="47" borderId="54" xfId="0" applyFont="1" applyFill="1" applyBorder="1" applyAlignment="1">
      <alignment horizontal="left" vertical="center" wrapText="1"/>
    </xf>
    <xf numFmtId="0" fontId="59" fillId="47" borderId="17" xfId="0" applyFont="1" applyFill="1" applyBorder="1" applyAlignment="1">
      <alignment horizontal="left" vertical="center" wrapText="1"/>
    </xf>
    <xf numFmtId="0" fontId="55" fillId="9" borderId="54" xfId="0" applyFont="1" applyFill="1" applyBorder="1" applyAlignment="1" applyProtection="1">
      <alignment horizontal="left" vertical="center" wrapText="1"/>
      <protection locked="0"/>
    </xf>
    <xf numFmtId="0" fontId="55" fillId="9" borderId="17" xfId="0" applyFont="1" applyFill="1" applyBorder="1" applyAlignment="1" applyProtection="1">
      <alignment horizontal="left" vertical="center" wrapText="1"/>
      <protection locked="0"/>
    </xf>
    <xf numFmtId="0" fontId="16" fillId="9" borderId="0" xfId="0" applyFont="1" applyFill="1" applyAlignment="1" applyProtection="1">
      <alignment horizontal="left" vertical="top" wrapText="1"/>
      <protection locked="0"/>
    </xf>
    <xf numFmtId="0" fontId="59" fillId="48" borderId="77" xfId="0" applyFont="1" applyFill="1" applyBorder="1" applyAlignment="1">
      <alignment horizontal="left" vertical="center" wrapText="1"/>
    </xf>
    <xf numFmtId="0" fontId="59" fillId="48" borderId="80" xfId="0" applyFont="1" applyFill="1" applyBorder="1" applyAlignment="1">
      <alignment horizontal="left" vertical="center" wrapText="1"/>
    </xf>
    <xf numFmtId="0" fontId="59" fillId="48" borderId="75" xfId="0" applyFont="1" applyFill="1" applyBorder="1" applyAlignment="1">
      <alignment horizontal="left" vertical="center" wrapText="1"/>
    </xf>
    <xf numFmtId="0" fontId="59" fillId="50" borderId="47" xfId="0" applyFont="1" applyFill="1" applyBorder="1" applyAlignment="1">
      <alignment horizontal="center" vertical="center" wrapText="1"/>
    </xf>
    <xf numFmtId="0" fontId="59" fillId="50" borderId="49" xfId="0" applyFont="1" applyFill="1" applyBorder="1" applyAlignment="1">
      <alignment horizontal="center" vertical="center" wrapText="1"/>
    </xf>
    <xf numFmtId="0" fontId="59" fillId="48" borderId="54" xfId="0" applyFont="1" applyFill="1" applyBorder="1" applyAlignment="1">
      <alignment horizontal="center" vertical="center" wrapText="1"/>
    </xf>
    <xf numFmtId="0" fontId="59" fillId="48" borderId="17" xfId="0" applyFont="1" applyFill="1" applyBorder="1" applyAlignment="1">
      <alignment horizontal="center" vertical="center" wrapText="1"/>
    </xf>
    <xf numFmtId="0" fontId="59" fillId="47" borderId="17" xfId="0" applyFont="1" applyFill="1" applyBorder="1" applyAlignment="1">
      <alignment horizontal="center" vertical="center" wrapText="1"/>
    </xf>
    <xf numFmtId="0" fontId="55" fillId="0" borderId="54" xfId="0" applyFont="1" applyBorder="1" applyAlignment="1" applyProtection="1">
      <alignment horizontal="left" vertical="center" wrapText="1"/>
      <protection locked="0"/>
    </xf>
    <xf numFmtId="0" fontId="55" fillId="0" borderId="17" xfId="0" applyFont="1" applyBorder="1" applyAlignment="1" applyProtection="1">
      <alignment horizontal="left" vertical="center" wrapText="1"/>
      <protection locked="0"/>
    </xf>
    <xf numFmtId="0" fontId="59" fillId="9" borderId="54" xfId="0" applyFont="1" applyFill="1" applyBorder="1" applyAlignment="1" applyProtection="1">
      <alignment horizontal="left" vertical="center" wrapText="1"/>
      <protection locked="0"/>
    </xf>
    <xf numFmtId="0" fontId="59" fillId="9" borderId="17" xfId="0" applyFont="1" applyFill="1" applyBorder="1" applyAlignment="1" applyProtection="1">
      <alignment horizontal="left" vertical="center" wrapText="1"/>
      <protection locked="0"/>
    </xf>
    <xf numFmtId="0" fontId="59" fillId="47" borderId="102" xfId="0" applyFont="1" applyFill="1" applyBorder="1" applyAlignment="1">
      <alignment horizontal="left" vertical="center" wrapText="1"/>
    </xf>
    <xf numFmtId="0" fontId="59" fillId="47" borderId="89" xfId="0" applyFont="1" applyFill="1" applyBorder="1" applyAlignment="1">
      <alignment horizontal="left" vertical="center" wrapText="1"/>
    </xf>
    <xf numFmtId="0" fontId="55" fillId="0" borderId="103" xfId="0" applyFont="1" applyBorder="1" applyAlignment="1">
      <alignment horizontal="left" vertical="center" wrapText="1"/>
    </xf>
    <xf numFmtId="0" fontId="55" fillId="0" borderId="104" xfId="0" applyFont="1" applyBorder="1" applyAlignment="1">
      <alignment horizontal="left" vertical="center" wrapText="1"/>
    </xf>
    <xf numFmtId="0" fontId="59" fillId="0" borderId="54" xfId="0" applyFont="1" applyBorder="1" applyAlignment="1" applyProtection="1">
      <alignment horizontal="left" vertical="center" wrapText="1"/>
      <protection locked="0"/>
    </xf>
    <xf numFmtId="0" fontId="59" fillId="0" borderId="17" xfId="0" applyFont="1" applyBorder="1" applyAlignment="1" applyProtection="1">
      <alignment horizontal="left" vertical="center" wrapText="1"/>
      <protection locked="0"/>
    </xf>
    <xf numFmtId="0" fontId="59" fillId="50" borderId="100" xfId="0" applyFont="1" applyFill="1" applyBorder="1" applyAlignment="1">
      <alignment horizontal="center" vertical="center" wrapText="1"/>
    </xf>
    <xf numFmtId="0" fontId="59" fillId="48" borderId="101" xfId="0" applyFont="1" applyFill="1" applyBorder="1" applyAlignment="1">
      <alignment horizontal="center" vertical="center" wrapText="1"/>
    </xf>
    <xf numFmtId="4" fontId="59" fillId="9" borderId="98" xfId="0" applyNumberFormat="1" applyFont="1" applyFill="1" applyBorder="1" applyAlignment="1">
      <alignment horizontal="left" vertical="center" wrapText="1"/>
    </xf>
    <xf numFmtId="4" fontId="59" fillId="9" borderId="99" xfId="0" applyNumberFormat="1" applyFont="1" applyFill="1" applyBorder="1" applyAlignment="1">
      <alignment horizontal="left" vertical="center" wrapText="1"/>
    </xf>
    <xf numFmtId="4" fontId="61" fillId="0" borderId="54" xfId="0" applyNumberFormat="1" applyFont="1" applyBorder="1" applyAlignment="1">
      <alignment horizontal="center" vertical="center" wrapText="1"/>
    </xf>
    <xf numFmtId="4" fontId="61" fillId="0" borderId="51" xfId="0" applyNumberFormat="1" applyFont="1" applyBorder="1" applyAlignment="1">
      <alignment horizontal="center" vertical="center" wrapText="1"/>
    </xf>
    <xf numFmtId="4" fontId="61" fillId="0" borderId="17" xfId="0" applyNumberFormat="1" applyFont="1" applyBorder="1" applyAlignment="1">
      <alignment horizontal="center" vertical="center" wrapText="1"/>
    </xf>
    <xf numFmtId="4" fontId="59" fillId="9" borderId="55" xfId="0" applyNumberFormat="1" applyFont="1" applyFill="1" applyBorder="1" applyAlignment="1">
      <alignment horizontal="left" vertical="center" wrapText="1"/>
    </xf>
    <xf numFmtId="4" fontId="59" fillId="9" borderId="0" xfId="0" applyNumberFormat="1" applyFont="1" applyFill="1" applyAlignment="1">
      <alignment horizontal="left" vertical="center" wrapText="1"/>
    </xf>
    <xf numFmtId="0" fontId="78" fillId="0" borderId="99" xfId="0" applyFont="1" applyBorder="1" applyAlignment="1">
      <alignment horizontal="center" vertical="center" wrapText="1"/>
    </xf>
    <xf numFmtId="0" fontId="78" fillId="0" borderId="0" xfId="0" applyFont="1" applyAlignment="1">
      <alignment horizontal="center" vertical="center" wrapText="1"/>
    </xf>
    <xf numFmtId="0" fontId="16" fillId="0" borderId="0" xfId="0" applyFont="1" applyAlignment="1" applyProtection="1">
      <alignment horizontal="left" vertical="top" wrapText="1"/>
      <protection locked="0"/>
    </xf>
    <xf numFmtId="0" fontId="81" fillId="49" borderId="77" xfId="0" applyFont="1" applyFill="1" applyBorder="1" applyAlignment="1">
      <alignment horizontal="left" vertical="center"/>
    </xf>
    <xf numFmtId="0" fontId="81" fillId="49" borderId="80" xfId="0" applyFont="1" applyFill="1" applyBorder="1" applyAlignment="1">
      <alignment horizontal="left" vertical="center"/>
    </xf>
    <xf numFmtId="0" fontId="81" fillId="49" borderId="75" xfId="0" applyFont="1" applyFill="1" applyBorder="1" applyAlignment="1">
      <alignment horizontal="left" vertical="center"/>
    </xf>
    <xf numFmtId="0" fontId="59" fillId="50" borderId="117" xfId="0" applyFont="1" applyFill="1" applyBorder="1" applyAlignment="1">
      <alignment horizontal="center" vertical="center" wrapText="1"/>
    </xf>
    <xf numFmtId="0" fontId="59" fillId="41" borderId="118" xfId="0" applyFont="1" applyFill="1" applyBorder="1" applyAlignment="1">
      <alignment horizontal="center" vertical="center" wrapText="1"/>
    </xf>
    <xf numFmtId="0" fontId="59" fillId="41" borderId="17" xfId="0" applyFont="1" applyFill="1" applyBorder="1" applyAlignment="1">
      <alignment horizontal="center" vertical="center" wrapText="1"/>
    </xf>
    <xf numFmtId="0" fontId="59" fillId="47" borderId="47" xfId="0" applyFont="1" applyFill="1" applyBorder="1" applyAlignment="1">
      <alignment horizontal="left" vertical="center" wrapText="1"/>
    </xf>
    <xf numFmtId="0" fontId="59" fillId="47" borderId="49" xfId="0" applyFont="1" applyFill="1" applyBorder="1" applyAlignment="1">
      <alignment horizontal="left" vertical="center" wrapText="1"/>
    </xf>
    <xf numFmtId="0" fontId="79" fillId="46" borderId="77" xfId="0" applyFont="1" applyFill="1" applyBorder="1" applyAlignment="1">
      <alignment horizontal="left" vertical="center" wrapText="1"/>
    </xf>
    <xf numFmtId="0" fontId="79" fillId="46" borderId="80" xfId="0" applyFont="1" applyFill="1" applyBorder="1" applyAlignment="1">
      <alignment horizontal="left" vertical="center" wrapText="1"/>
    </xf>
    <xf numFmtId="0" fontId="79" fillId="46" borderId="75" xfId="0" applyFont="1" applyFill="1" applyBorder="1" applyAlignment="1">
      <alignment horizontal="left" vertical="center" wrapText="1"/>
    </xf>
    <xf numFmtId="0" fontId="86" fillId="9" borderId="114" xfId="0" applyFont="1" applyFill="1" applyBorder="1" applyAlignment="1" applyProtection="1">
      <alignment horizontal="left" vertical="center" wrapText="1"/>
      <protection locked="0"/>
    </xf>
    <xf numFmtId="0" fontId="86" fillId="9" borderId="115" xfId="0" applyFont="1" applyFill="1" applyBorder="1" applyAlignment="1" applyProtection="1">
      <alignment horizontal="left" vertical="center" wrapText="1"/>
      <protection locked="0"/>
    </xf>
    <xf numFmtId="0" fontId="86" fillId="9" borderId="116" xfId="0" applyFont="1" applyFill="1" applyBorder="1" applyAlignment="1" applyProtection="1">
      <alignment horizontal="left" vertical="center" wrapText="1"/>
      <protection locked="0"/>
    </xf>
    <xf numFmtId="0" fontId="59" fillId="48" borderId="118" xfId="0" applyFont="1" applyFill="1" applyBorder="1" applyAlignment="1">
      <alignment horizontal="center" vertical="center" wrapText="1"/>
    </xf>
    <xf numFmtId="0" fontId="55" fillId="9" borderId="114" xfId="0" applyFont="1" applyFill="1" applyBorder="1" applyAlignment="1" applyProtection="1">
      <alignment horizontal="left" vertical="center" wrapText="1"/>
      <protection locked="0"/>
    </xf>
    <xf numFmtId="0" fontId="55" fillId="9" borderId="115" xfId="0" applyFont="1" applyFill="1" applyBorder="1" applyAlignment="1" applyProtection="1">
      <alignment horizontal="left" vertical="center" wrapText="1"/>
      <protection locked="0"/>
    </xf>
    <xf numFmtId="0" fontId="55" fillId="9" borderId="116" xfId="0" applyFont="1" applyFill="1" applyBorder="1" applyAlignment="1" applyProtection="1">
      <alignment horizontal="left" vertical="center" wrapText="1"/>
      <protection locked="0"/>
    </xf>
    <xf numFmtId="0" fontId="59" fillId="47" borderId="118" xfId="0" applyFont="1" applyFill="1" applyBorder="1" applyAlignment="1">
      <alignment horizontal="center" vertical="center" wrapText="1"/>
    </xf>
    <xf numFmtId="4" fontId="59" fillId="9" borderId="105" xfId="0" applyNumberFormat="1" applyFont="1" applyFill="1" applyBorder="1" applyAlignment="1">
      <alignment horizontal="left" vertical="center" wrapText="1"/>
    </xf>
    <xf numFmtId="4" fontId="59" fillId="9" borderId="106" xfId="0" applyNumberFormat="1" applyFont="1" applyFill="1" applyBorder="1" applyAlignment="1">
      <alignment horizontal="left" vertical="center" wrapText="1"/>
    </xf>
    <xf numFmtId="0" fontId="78" fillId="0" borderId="106" xfId="0" applyFont="1" applyBorder="1" applyAlignment="1">
      <alignment horizontal="center" vertical="center" wrapText="1"/>
    </xf>
    <xf numFmtId="0" fontId="59" fillId="47" borderId="121" xfId="0" applyFont="1" applyFill="1" applyBorder="1" applyAlignment="1">
      <alignment horizontal="center" vertical="center" wrapText="1"/>
    </xf>
    <xf numFmtId="0" fontId="59" fillId="47" borderId="122" xfId="0" applyFont="1" applyFill="1" applyBorder="1" applyAlignment="1">
      <alignment horizontal="center" vertical="center" wrapText="1"/>
    </xf>
    <xf numFmtId="0" fontId="59" fillId="50" borderId="123" xfId="0" applyFont="1" applyFill="1" applyBorder="1" applyAlignment="1">
      <alignment horizontal="center" vertical="center" wrapText="1"/>
    </xf>
    <xf numFmtId="0" fontId="59" fillId="48" borderId="122" xfId="0" applyFont="1" applyFill="1" applyBorder="1" applyAlignment="1">
      <alignment horizontal="center" vertical="center" wrapText="1"/>
    </xf>
    <xf numFmtId="0" fontId="59" fillId="50" borderId="17" xfId="0" applyFont="1" applyFill="1" applyBorder="1" applyAlignment="1">
      <alignment horizontal="center" vertical="center" wrapText="1"/>
    </xf>
    <xf numFmtId="0" fontId="59" fillId="50" borderId="122" xfId="0" applyFont="1" applyFill="1" applyBorder="1" applyAlignment="1">
      <alignment horizontal="center" vertical="center" wrapText="1"/>
    </xf>
  </cellXfs>
  <cellStyles count="301">
    <cellStyle name="20% - Accent1 2" xfId="8"/>
    <cellStyle name="20% - Accent1 3" xfId="9"/>
    <cellStyle name="20% - Accent1 4" xfId="10"/>
    <cellStyle name="20% - Accent1 5" xfId="11"/>
    <cellStyle name="20% - Accent2 2" xfId="12"/>
    <cellStyle name="20% - Accent2 3" xfId="13"/>
    <cellStyle name="20% - Accent2 4" xfId="14"/>
    <cellStyle name="20% - Accent2 5" xfId="15"/>
    <cellStyle name="20% - Accent3 2" xfId="16"/>
    <cellStyle name="20% - Accent3 3" xfId="17"/>
    <cellStyle name="20% - Accent3 4" xfId="18"/>
    <cellStyle name="20% - Accent3 5" xfId="19"/>
    <cellStyle name="20% - Accent4 2" xfId="20"/>
    <cellStyle name="20% - Accent4 2 2" xfId="21"/>
    <cellStyle name="20% - Accent4 2 3" xfId="22"/>
    <cellStyle name="20% - Accent4 2 4" xfId="23"/>
    <cellStyle name="20% - Accent4 2 5" xfId="24"/>
    <cellStyle name="20% - Accent4 3" xfId="25"/>
    <cellStyle name="20% - Accent4 4" xfId="26"/>
    <cellStyle name="20% - Accent4 5" xfId="27"/>
    <cellStyle name="20% - Accent5 2" xfId="28"/>
    <cellStyle name="20% - Accent5 2 2" xfId="29"/>
    <cellStyle name="20% - Accent5 2 3" xfId="30"/>
    <cellStyle name="20% - Accent5 2 4" xfId="31"/>
    <cellStyle name="20% - Accent5 2 5" xfId="32"/>
    <cellStyle name="20% - Accent5 3" xfId="33"/>
    <cellStyle name="20% - Accent5 4" xfId="34"/>
    <cellStyle name="20% - Accent5 5" xfId="35"/>
    <cellStyle name="20% - Accent6 2" xfId="36"/>
    <cellStyle name="20% - Accent6 3" xfId="37"/>
    <cellStyle name="20% - Accent6 4" xfId="38"/>
    <cellStyle name="20% - Accent6 5" xfId="39"/>
    <cellStyle name="40% - Accent1 2" xfId="40"/>
    <cellStyle name="40% - Accent1 3" xfId="41"/>
    <cellStyle name="40% - Accent1 4" xfId="42"/>
    <cellStyle name="40% - Accent1 5" xfId="43"/>
    <cellStyle name="40% - Accent2 2" xfId="44"/>
    <cellStyle name="40% - Accent2 3" xfId="45"/>
    <cellStyle name="40% - Accent2 4" xfId="46"/>
    <cellStyle name="40% - Accent2 5" xfId="47"/>
    <cellStyle name="40% - Accent3 2" xfId="48"/>
    <cellStyle name="40% - Accent3 3" xfId="49"/>
    <cellStyle name="40% - Accent3 4" xfId="50"/>
    <cellStyle name="40% - Accent3 5" xfId="51"/>
    <cellStyle name="40% - Accent4 2" xfId="52"/>
    <cellStyle name="40% - Accent4 3" xfId="53"/>
    <cellStyle name="40% - Accent4 4" xfId="54"/>
    <cellStyle name="40% - Accent4 5" xfId="55"/>
    <cellStyle name="40% - Accent5 2" xfId="56"/>
    <cellStyle name="40% - Accent5 3" xfId="57"/>
    <cellStyle name="40% - Accent5 4" xfId="58"/>
    <cellStyle name="40% - Accent5 5" xfId="59"/>
    <cellStyle name="40% - Accent6 2" xfId="60"/>
    <cellStyle name="40% - Accent6 3" xfId="61"/>
    <cellStyle name="40% - Accent6 4" xfId="62"/>
    <cellStyle name="40% - Accent6 5" xfId="63"/>
    <cellStyle name="60% - Accent1 2" xfId="64"/>
    <cellStyle name="60% - Accent1 3" xfId="65"/>
    <cellStyle name="60% - Accent1 4" xfId="66"/>
    <cellStyle name="60% - Accent1 5" xfId="67"/>
    <cellStyle name="60% - Accent2 2" xfId="68"/>
    <cellStyle name="60% - Accent2 3" xfId="69"/>
    <cellStyle name="60% - Accent2 4" xfId="70"/>
    <cellStyle name="60% - Accent2 5" xfId="71"/>
    <cellStyle name="60% - Accent3 2" xfId="72"/>
    <cellStyle name="60% - Accent3 3" xfId="73"/>
    <cellStyle name="60% - Accent3 4" xfId="74"/>
    <cellStyle name="60% - Accent3 5" xfId="75"/>
    <cellStyle name="60% - Accent4 2" xfId="76"/>
    <cellStyle name="60% - Accent4 3" xfId="77"/>
    <cellStyle name="60% - Accent4 4" xfId="78"/>
    <cellStyle name="60% - Accent4 5" xfId="79"/>
    <cellStyle name="60% - Accent5 2" xfId="80"/>
    <cellStyle name="60% - Accent5 3" xfId="81"/>
    <cellStyle name="60% - Accent5 4" xfId="82"/>
    <cellStyle name="60% - Accent5 5" xfId="83"/>
    <cellStyle name="60% - Accent6 2" xfId="84"/>
    <cellStyle name="60% - Accent6 3" xfId="85"/>
    <cellStyle name="60% - Accent6 4" xfId="86"/>
    <cellStyle name="60% - Accent6 5" xfId="87"/>
    <cellStyle name="Accent1 2" xfId="88"/>
    <cellStyle name="Accent1 3" xfId="89"/>
    <cellStyle name="Accent1 4" xfId="90"/>
    <cellStyle name="Accent1 5" xfId="91"/>
    <cellStyle name="Accent2 2" xfId="92"/>
    <cellStyle name="Accent2 3" xfId="93"/>
    <cellStyle name="Accent2 4" xfId="94"/>
    <cellStyle name="Accent2 5" xfId="95"/>
    <cellStyle name="Accent3 2" xfId="96"/>
    <cellStyle name="Accent3 3" xfId="97"/>
    <cellStyle name="Accent3 4" xfId="98"/>
    <cellStyle name="Accent3 5" xfId="99"/>
    <cellStyle name="Accent4 2" xfId="100"/>
    <cellStyle name="Accent4 3" xfId="101"/>
    <cellStyle name="Accent4 4" xfId="102"/>
    <cellStyle name="Accent4 5" xfId="103"/>
    <cellStyle name="Accent5 2" xfId="104"/>
    <cellStyle name="Accent5 3" xfId="105"/>
    <cellStyle name="Accent5 4" xfId="106"/>
    <cellStyle name="Accent5 5" xfId="107"/>
    <cellStyle name="Accent6 2" xfId="108"/>
    <cellStyle name="Accent6 3" xfId="109"/>
    <cellStyle name="Accent6 4" xfId="110"/>
    <cellStyle name="Accent6 5" xfId="111"/>
    <cellStyle name="Bad 2" xfId="112"/>
    <cellStyle name="Bad 3" xfId="113"/>
    <cellStyle name="Bad 4" xfId="114"/>
    <cellStyle name="Bad 5" xfId="115"/>
    <cellStyle name="Calculation 2" xfId="116"/>
    <cellStyle name="Calculation 2 2" xfId="246"/>
    <cellStyle name="Calculation 3" xfId="117"/>
    <cellStyle name="Calculation 3 2" xfId="247"/>
    <cellStyle name="Calculation 4" xfId="118"/>
    <cellStyle name="Calculation 4 2" xfId="248"/>
    <cellStyle name="Calculation 5" xfId="119"/>
    <cellStyle name="Calculation 5 2" xfId="249"/>
    <cellStyle name="Check Cell 2" xfId="120"/>
    <cellStyle name="Check Cell 3" xfId="121"/>
    <cellStyle name="Check Cell 4" xfId="122"/>
    <cellStyle name="Check Cell 5" xfId="123"/>
    <cellStyle name="Comma 10" xfId="124"/>
    <cellStyle name="Comma 2" xfId="4"/>
    <cellStyle name="Comma 2 2" xfId="125"/>
    <cellStyle name="Comma 2 2 2" xfId="126"/>
    <cellStyle name="Comma 2 2 2 2" xfId="127"/>
    <cellStyle name="Comma 2 2 2 2 2" xfId="223"/>
    <cellStyle name="Comma 2 2 2 2 2 2" xfId="280"/>
    <cellStyle name="Comma 2 2 2 3" xfId="128"/>
    <cellStyle name="Comma 2 2 2 3 2" xfId="224"/>
    <cellStyle name="Comma 2 2 2 3 2 2" xfId="281"/>
    <cellStyle name="Comma 2 2 2 4" xfId="222"/>
    <cellStyle name="Comma 2 2 2 4 2" xfId="279"/>
    <cellStyle name="Comma 2 2 3" xfId="129"/>
    <cellStyle name="Comma 2 2 3 2" xfId="225"/>
    <cellStyle name="Comma 2 2 3 2 2" xfId="282"/>
    <cellStyle name="Comma 2 2 4" xfId="130"/>
    <cellStyle name="Comma 2 2 4 2" xfId="226"/>
    <cellStyle name="Comma 2 2 4 2 2" xfId="283"/>
    <cellStyle name="Comma 2 2 5" xfId="131"/>
    <cellStyle name="Comma 2 2 5 2" xfId="227"/>
    <cellStyle name="Comma 2 2 5 2 2" xfId="284"/>
    <cellStyle name="Comma 2 2 6" xfId="132"/>
    <cellStyle name="Comma 2 2 6 2" xfId="228"/>
    <cellStyle name="Comma 2 2 6 2 2" xfId="285"/>
    <cellStyle name="Comma 2 2 7" xfId="221"/>
    <cellStyle name="Comma 2 2 7 2" xfId="278"/>
    <cellStyle name="Comma 2 3" xfId="133"/>
    <cellStyle name="Comma 2 3 2" xfId="229"/>
    <cellStyle name="Comma 2 3 2 2" xfId="286"/>
    <cellStyle name="Comma 2 4" xfId="134"/>
    <cellStyle name="Comma 2 4 2" xfId="230"/>
    <cellStyle name="Comma 2 4 2 2" xfId="287"/>
    <cellStyle name="Comma 2 5" xfId="135"/>
    <cellStyle name="Comma 2 5 2" xfId="231"/>
    <cellStyle name="Comma 2 5 2 2" xfId="288"/>
    <cellStyle name="Comma 2 6" xfId="136"/>
    <cellStyle name="Comma 2 6 2" xfId="232"/>
    <cellStyle name="Comma 2 6 2 2" xfId="289"/>
    <cellStyle name="Comma 2 7" xfId="220"/>
    <cellStyle name="Comma 2 7 2" xfId="277"/>
    <cellStyle name="Comma 2 8" xfId="245"/>
    <cellStyle name="Comma 3" xfId="137"/>
    <cellStyle name="Comma 3 2" xfId="233"/>
    <cellStyle name="Comma 3 2 2" xfId="290"/>
    <cellStyle name="Comma 4" xfId="138"/>
    <cellStyle name="Comma 4 2" xfId="234"/>
    <cellStyle name="Comma 4 2 2" xfId="291"/>
    <cellStyle name="Comma 4 3" xfId="250"/>
    <cellStyle name="Comma 5" xfId="219"/>
    <cellStyle name="Comma 5 2" xfId="276"/>
    <cellStyle name="Comma 6 2" xfId="139"/>
    <cellStyle name="Comma 6 2 2" xfId="235"/>
    <cellStyle name="Comma 6 2 2 2" xfId="292"/>
    <cellStyle name="Comma 6 3" xfId="140"/>
    <cellStyle name="Comma 6 3 2" xfId="236"/>
    <cellStyle name="Comma 6 3 2 2" xfId="293"/>
    <cellStyle name="Comma 7 2" xfId="141"/>
    <cellStyle name="Comma 7 2 2" xfId="237"/>
    <cellStyle name="Comma 7 2 2 2" xfId="294"/>
    <cellStyle name="Comma 7 3" xfId="142"/>
    <cellStyle name="Comma 7 3 2" xfId="238"/>
    <cellStyle name="Comma 7 3 2 2" xfId="295"/>
    <cellStyle name="Comma 8" xfId="143"/>
    <cellStyle name="Comma 8 2" xfId="239"/>
    <cellStyle name="Comma 8 2 2" xfId="296"/>
    <cellStyle name="Explanatory Text 2" xfId="144"/>
    <cellStyle name="Explanatory Text 3" xfId="145"/>
    <cellStyle name="Explanatory Text 4" xfId="146"/>
    <cellStyle name="Explanatory Text 5" xfId="147"/>
    <cellStyle name="Good 2" xfId="148"/>
    <cellStyle name="Good 3" xfId="149"/>
    <cellStyle name="Good 4" xfId="150"/>
    <cellStyle name="Good 5" xfId="151"/>
    <cellStyle name="Heading 1 2" xfId="152"/>
    <cellStyle name="Heading 1 3" xfId="153"/>
    <cellStyle name="Heading 1 4" xfId="154"/>
    <cellStyle name="Heading 1 5" xfId="155"/>
    <cellStyle name="Heading 2 2" xfId="156"/>
    <cellStyle name="Heading 2 3" xfId="157"/>
    <cellStyle name="Heading 2 4" xfId="158"/>
    <cellStyle name="Heading 2 5" xfId="159"/>
    <cellStyle name="Heading 3 2" xfId="160"/>
    <cellStyle name="Heading 3 2 2" xfId="240"/>
    <cellStyle name="Heading 3 2 2 2" xfId="297"/>
    <cellStyle name="Heading 3 2 3" xfId="251"/>
    <cellStyle name="Heading 3 3" xfId="161"/>
    <cellStyle name="Heading 3 3 2" xfId="241"/>
    <cellStyle name="Heading 3 3 2 2" xfId="298"/>
    <cellStyle name="Heading 3 3 3" xfId="252"/>
    <cellStyle name="Heading 3 4" xfId="162"/>
    <cellStyle name="Heading 3 4 2" xfId="242"/>
    <cellStyle name="Heading 3 4 2 2" xfId="299"/>
    <cellStyle name="Heading 3 4 3" xfId="253"/>
    <cellStyle name="Heading 3 5" xfId="163"/>
    <cellStyle name="Heading 3 5 2" xfId="243"/>
    <cellStyle name="Heading 3 5 2 2" xfId="300"/>
    <cellStyle name="Heading 3 5 3" xfId="254"/>
    <cellStyle name="Heading 4 2" xfId="164"/>
    <cellStyle name="Heading 4 3" xfId="165"/>
    <cellStyle name="Heading 4 4" xfId="166"/>
    <cellStyle name="Heading 4 5" xfId="167"/>
    <cellStyle name="Hipervínculo" xfId="244" builtinId="8"/>
    <cellStyle name="Hyperlink 2" xfId="168"/>
    <cellStyle name="Input 2" xfId="169"/>
    <cellStyle name="Input 2 2" xfId="255"/>
    <cellStyle name="Input 3" xfId="170"/>
    <cellStyle name="Input 3 2" xfId="256"/>
    <cellStyle name="Input 4" xfId="171"/>
    <cellStyle name="Input 4 2" xfId="257"/>
    <cellStyle name="Input 5" xfId="172"/>
    <cellStyle name="Input 5 2" xfId="258"/>
    <cellStyle name="Linked Cell 2" xfId="173"/>
    <cellStyle name="Linked Cell 3" xfId="174"/>
    <cellStyle name="Linked Cell 4" xfId="175"/>
    <cellStyle name="Linked Cell 5" xfId="176"/>
    <cellStyle name="Millares" xfId="1" builtinId="3"/>
    <cellStyle name="Moneda" xfId="7" builtinId="4"/>
    <cellStyle name="Neutral 2" xfId="177"/>
    <cellStyle name="Neutral 3" xfId="178"/>
    <cellStyle name="Neutral 4" xfId="179"/>
    <cellStyle name="Neutral 5" xfId="180"/>
    <cellStyle name="Normal" xfId="0" builtinId="0"/>
    <cellStyle name="Normal 2" xfId="3"/>
    <cellStyle name="Normal 2 2" xfId="6"/>
    <cellStyle name="Normal 2 2 2" xfId="181"/>
    <cellStyle name="Normal 2 3" xfId="182"/>
    <cellStyle name="Normal 2 4" xfId="183"/>
    <cellStyle name="Normal 2 5" xfId="184"/>
    <cellStyle name="Normal 3" xfId="5"/>
    <cellStyle name="Normal 4" xfId="185"/>
    <cellStyle name="Normal 5 2" xfId="186"/>
    <cellStyle name="Normal 5 3" xfId="187"/>
    <cellStyle name="Note 2" xfId="188"/>
    <cellStyle name="Note 2 2" xfId="259"/>
    <cellStyle name="Note 3" xfId="189"/>
    <cellStyle name="Note 3 2" xfId="260"/>
    <cellStyle name="Note 4" xfId="190"/>
    <cellStyle name="Note 4 2" xfId="261"/>
    <cellStyle name="Note 5" xfId="191"/>
    <cellStyle name="Note 5 2" xfId="262"/>
    <cellStyle name="Note 6" xfId="192"/>
    <cellStyle name="Note 6 2" xfId="263"/>
    <cellStyle name="Output 2" xfId="193"/>
    <cellStyle name="Output 2 2" xfId="264"/>
    <cellStyle name="Output 3" xfId="194"/>
    <cellStyle name="Output 3 2" xfId="265"/>
    <cellStyle name="Output 4" xfId="195"/>
    <cellStyle name="Output 4 2" xfId="266"/>
    <cellStyle name="Output 5" xfId="196"/>
    <cellStyle name="Output 5 2" xfId="267"/>
    <cellStyle name="Percent 2" xfId="197"/>
    <cellStyle name="Percent 2 2" xfId="198"/>
    <cellStyle name="Percent 2 3" xfId="199"/>
    <cellStyle name="Percent 2 4" xfId="200"/>
    <cellStyle name="Percent 2 5" xfId="201"/>
    <cellStyle name="Percent 2 6" xfId="202"/>
    <cellStyle name="Porcentaje" xfId="2" builtinId="5"/>
    <cellStyle name="Title 2" xfId="203"/>
    <cellStyle name="Title 3" xfId="204"/>
    <cellStyle name="Title 4" xfId="205"/>
    <cellStyle name="Title 5" xfId="206"/>
    <cellStyle name="Total 2" xfId="207"/>
    <cellStyle name="Total 2 2" xfId="208"/>
    <cellStyle name="Total 2 2 2" xfId="269"/>
    <cellStyle name="Total 2 3" xfId="209"/>
    <cellStyle name="Total 2 3 2" xfId="270"/>
    <cellStyle name="Total 2 4" xfId="210"/>
    <cellStyle name="Total 2 4 2" xfId="271"/>
    <cellStyle name="Total 2 5" xfId="211"/>
    <cellStyle name="Total 2 5 2" xfId="272"/>
    <cellStyle name="Total 2 6" xfId="268"/>
    <cellStyle name="Total 3" xfId="212"/>
    <cellStyle name="Total 3 2" xfId="273"/>
    <cellStyle name="Total 4" xfId="213"/>
    <cellStyle name="Total 4 2" xfId="274"/>
    <cellStyle name="Total 5" xfId="214"/>
    <cellStyle name="Total 5 2" xfId="275"/>
    <cellStyle name="Warning Text 2" xfId="215"/>
    <cellStyle name="Warning Text 3" xfId="216"/>
    <cellStyle name="Warning Text 4" xfId="217"/>
    <cellStyle name="Warning Text 5" xfId="218"/>
  </cellStyles>
  <dxfs count="0"/>
  <tableStyles count="0" defaultTableStyle="TableStyleMedium2" defaultPivotStyle="PivotStyleLight16"/>
  <colors>
    <mruColors>
      <color rgb="FFFF3300"/>
      <color rgb="FFFE4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bmch-my.sharepoint.com/unzipped/NOP%20&amp;%20Costing%2027%20Aug/Extended%20NAF%202010-2012%20costing%20workbook%20-Aug%2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mch-my.sharepoint.com/Documents%20and%20Settings/dodoliw/My%20Documents/GLOBAL%20FUND/2009/Round%209%20final%20documents/Attachments_Malaria/Work%20Plan%20and%20detailed%20-Budget-Malaria%20Round%2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siconf.sharepoint.com/sites/CompanyShared/Shared%20Documents/Translation/ROLL%20BACK%20MALARIA/2022/11.%20November/Rayana%20Nehme/9th/gap%20analysis%20templates%2022/fundingrequest_programmaticgap-rssh_table_a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BJECTIVE SUMMARY"/>
      <sheetName val="COST SUMMARY"/>
      <sheetName val="SUMMARY BY OBJECTIVE"/>
      <sheetName val="SUMMARY BY STRATEGY"/>
      <sheetName val="NAF 2010-2012 COSTING"/>
      <sheetName val="Impl Logframe"/>
      <sheetName val="ExpCat1"/>
      <sheetName val="ExpCat2"/>
      <sheetName val="Data"/>
      <sheetName val="ExpYr"/>
      <sheetName val="OBJ SUM"/>
      <sheetName val="DATA "/>
      <sheetName val="Sheet1-1"/>
      <sheetName val="UNIT COST DATA"/>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Title sheet"/>
      <sheetName val="General instructions"/>
      <sheetName val="General assumptions"/>
      <sheetName val="Detailed assumptions"/>
      <sheetName val="Detailed budget- Year 1"/>
      <sheetName val="Detailed budget- Year 2"/>
      <sheetName val="Detailed budget-Year 3, 4 and 5"/>
      <sheetName val="5 Year Budget"/>
      <sheetName val="Summar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CHW Tables "/>
      <sheetName val="Non-Malaria iCCM commodities"/>
      <sheetName val="Translations"/>
      <sheetName val="RSSH drop-down"/>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heglobalfund.org/en/sourcing-management/health-products/long-lasting-insecticidal-n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theglobalfund.org/en/sourcing-management/health-products/antimalarial-medicin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heglobalfund.org/en/sourcing-management/health-products/hiv-malaria-rapid-diagnostic-tes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2" sqref="A2"/>
    </sheetView>
  </sheetViews>
  <sheetFormatPr baseColWidth="10" defaultColWidth="9.140625" defaultRowHeight="15" x14ac:dyDescent="0.25"/>
  <cols>
    <col min="1" max="1" width="45.7109375" style="53" customWidth="1"/>
    <col min="2" max="2" width="18.140625" style="53" customWidth="1"/>
    <col min="3" max="5" width="18.7109375" style="53" customWidth="1"/>
    <col min="6" max="6" width="9.140625" style="271"/>
    <col min="7" max="16384" width="9.140625" style="53"/>
  </cols>
  <sheetData>
    <row r="1" spans="1:5" ht="18" x14ac:dyDescent="0.25">
      <c r="A1" s="586" t="s">
        <v>0</v>
      </c>
      <c r="B1" s="586"/>
      <c r="C1" s="586"/>
      <c r="D1" s="586"/>
      <c r="E1" s="586"/>
    </row>
    <row r="2" spans="1:5" x14ac:dyDescent="0.25">
      <c r="A2" s="76"/>
      <c r="B2" s="77">
        <v>2023</v>
      </c>
      <c r="C2" s="77">
        <v>2024</v>
      </c>
      <c r="D2" s="77">
        <v>2025</v>
      </c>
      <c r="E2" s="77">
        <v>2026</v>
      </c>
    </row>
    <row r="3" spans="1:5" x14ac:dyDescent="0.25">
      <c r="A3" s="78" t="s">
        <v>679</v>
      </c>
      <c r="B3" s="79"/>
      <c r="C3" s="79"/>
      <c r="D3" s="79"/>
      <c r="E3" s="79"/>
    </row>
    <row r="4" spans="1:5" x14ac:dyDescent="0.25">
      <c r="A4" s="80" t="s">
        <v>1</v>
      </c>
      <c r="B4" s="81"/>
      <c r="C4" s="81"/>
      <c r="D4" s="81"/>
      <c r="E4" s="81"/>
    </row>
    <row r="5" spans="1:5" x14ac:dyDescent="0.25">
      <c r="A5" s="587" t="s">
        <v>2</v>
      </c>
      <c r="B5" s="588"/>
      <c r="C5" s="588"/>
      <c r="D5" s="588"/>
      <c r="E5" s="589"/>
    </row>
    <row r="6" spans="1:5" x14ac:dyDescent="0.25">
      <c r="A6" s="83" t="s">
        <v>3</v>
      </c>
      <c r="B6" s="81"/>
      <c r="C6" s="81"/>
      <c r="D6" s="81"/>
      <c r="E6" s="81"/>
    </row>
    <row r="7" spans="1:5" x14ac:dyDescent="0.25">
      <c r="A7" s="83" t="s">
        <v>4</v>
      </c>
      <c r="B7" s="81"/>
      <c r="C7" s="81"/>
      <c r="D7" s="81"/>
      <c r="E7" s="81"/>
    </row>
    <row r="8" spans="1:5" x14ac:dyDescent="0.25">
      <c r="A8" s="83" t="s">
        <v>5</v>
      </c>
      <c r="B8" s="81"/>
      <c r="C8" s="81"/>
      <c r="D8" s="81"/>
      <c r="E8" s="81"/>
    </row>
    <row r="9" spans="1:5" x14ac:dyDescent="0.25">
      <c r="A9" s="82" t="s">
        <v>6</v>
      </c>
      <c r="B9" s="81">
        <f>SUM(B6:B8)+B4</f>
        <v>0</v>
      </c>
      <c r="C9" s="81">
        <f t="shared" ref="C9:E9" si="0">SUM(C6:C8)+C4</f>
        <v>0</v>
      </c>
      <c r="D9" s="81">
        <f t="shared" si="0"/>
        <v>0</v>
      </c>
      <c r="E9" s="81">
        <f t="shared" si="0"/>
        <v>0</v>
      </c>
    </row>
    <row r="10" spans="1:5" x14ac:dyDescent="0.25">
      <c r="A10" s="84" t="s">
        <v>7</v>
      </c>
      <c r="B10" s="85">
        <f>+B3-B9</f>
        <v>0</v>
      </c>
      <c r="C10" s="85">
        <f>+C3-C9</f>
        <v>0</v>
      </c>
      <c r="D10" s="85">
        <f>SUM(D5:D9)</f>
        <v>0</v>
      </c>
      <c r="E10" s="85">
        <f>SUM(E5:E9)</f>
        <v>0</v>
      </c>
    </row>
    <row r="12" spans="1:5" x14ac:dyDescent="0.25">
      <c r="A12" s="86" t="s">
        <v>8</v>
      </c>
      <c r="B12" s="87"/>
      <c r="C12" s="87"/>
      <c r="D12" s="87"/>
      <c r="E12" s="87"/>
    </row>
    <row r="14" spans="1:5" x14ac:dyDescent="0.25">
      <c r="A14" s="53" t="s">
        <v>9</v>
      </c>
    </row>
    <row r="17" spans="1:2" x14ac:dyDescent="0.25">
      <c r="A17" s="36"/>
      <c r="B17" s="62"/>
    </row>
    <row r="18" spans="1:2" x14ac:dyDescent="0.25">
      <c r="A18" s="36"/>
    </row>
  </sheetData>
  <mergeCells count="2">
    <mergeCell ref="A1:E1"/>
    <mergeCell ref="A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41"/>
  <sheetViews>
    <sheetView topLeftCell="A62" zoomScale="80" zoomScaleNormal="80" workbookViewId="0">
      <selection activeCell="B69" sqref="B69"/>
    </sheetView>
  </sheetViews>
  <sheetFormatPr baseColWidth="10" defaultColWidth="8.7109375" defaultRowHeight="14.25" x14ac:dyDescent="0.2"/>
  <cols>
    <col min="1" max="1" width="9.7109375" style="193" customWidth="1"/>
    <col min="2" max="2" width="49" style="55" customWidth="1"/>
    <col min="3" max="3" width="11.42578125" style="55" customWidth="1"/>
    <col min="4" max="4" width="15.28515625" style="55" customWidth="1"/>
    <col min="5" max="5" width="12.140625" style="55" customWidth="1"/>
    <col min="6" max="6" width="14.7109375" style="55" customWidth="1"/>
    <col min="7" max="7" width="16" style="55" customWidth="1"/>
    <col min="8" max="8" width="59.7109375" style="553" customWidth="1"/>
    <col min="9" max="9" width="18.7109375" style="55" customWidth="1"/>
    <col min="10" max="10" width="31.140625" style="55" customWidth="1"/>
    <col min="11" max="254" width="8.7109375" style="55"/>
    <col min="255" max="255" width="20.42578125" style="55" customWidth="1"/>
    <col min="256" max="256" width="14.140625" style="55" customWidth="1"/>
    <col min="257" max="257" width="13.7109375" style="55" customWidth="1"/>
    <col min="258" max="260" width="11.7109375" style="55" bestFit="1" customWidth="1"/>
    <col min="261" max="261" width="12.7109375" style="55" customWidth="1"/>
    <col min="262" max="262" width="11.7109375" style="55" bestFit="1" customWidth="1"/>
    <col min="263" max="263" width="13.140625" style="55" customWidth="1"/>
    <col min="264" max="264" width="27.7109375" style="55" customWidth="1"/>
    <col min="265" max="510" width="8.7109375" style="55"/>
    <col min="511" max="511" width="20.42578125" style="55" customWidth="1"/>
    <col min="512" max="512" width="14.140625" style="55" customWidth="1"/>
    <col min="513" max="513" width="13.7109375" style="55" customWidth="1"/>
    <col min="514" max="516" width="11.7109375" style="55" bestFit="1" customWidth="1"/>
    <col min="517" max="517" width="12.7109375" style="55" customWidth="1"/>
    <col min="518" max="518" width="11.7109375" style="55" bestFit="1" customWidth="1"/>
    <col min="519" max="519" width="13.140625" style="55" customWidth="1"/>
    <col min="520" max="520" width="27.7109375" style="55" customWidth="1"/>
    <col min="521" max="766" width="8.7109375" style="55"/>
    <col min="767" max="767" width="20.42578125" style="55" customWidth="1"/>
    <col min="768" max="768" width="14.140625" style="55" customWidth="1"/>
    <col min="769" max="769" width="13.7109375" style="55" customWidth="1"/>
    <col min="770" max="772" width="11.7109375" style="55" bestFit="1" customWidth="1"/>
    <col min="773" max="773" width="12.7109375" style="55" customWidth="1"/>
    <col min="774" max="774" width="11.7109375" style="55" bestFit="1" customWidth="1"/>
    <col min="775" max="775" width="13.140625" style="55" customWidth="1"/>
    <col min="776" max="776" width="27.7109375" style="55" customWidth="1"/>
    <col min="777" max="1022" width="8.7109375" style="55"/>
    <col min="1023" max="1023" width="20.42578125" style="55" customWidth="1"/>
    <col min="1024" max="1024" width="14.140625" style="55" customWidth="1"/>
    <col min="1025" max="1025" width="13.7109375" style="55" customWidth="1"/>
    <col min="1026" max="1028" width="11.7109375" style="55" bestFit="1" customWidth="1"/>
    <col min="1029" max="1029" width="12.7109375" style="55" customWidth="1"/>
    <col min="1030" max="1030" width="11.7109375" style="55" bestFit="1" customWidth="1"/>
    <col min="1031" max="1031" width="13.140625" style="55" customWidth="1"/>
    <col min="1032" max="1032" width="27.7109375" style="55" customWidth="1"/>
    <col min="1033" max="1278" width="8.7109375" style="55"/>
    <col min="1279" max="1279" width="20.42578125" style="55" customWidth="1"/>
    <col min="1280" max="1280" width="14.140625" style="55" customWidth="1"/>
    <col min="1281" max="1281" width="13.7109375" style="55" customWidth="1"/>
    <col min="1282" max="1284" width="11.7109375" style="55" bestFit="1" customWidth="1"/>
    <col min="1285" max="1285" width="12.7109375" style="55" customWidth="1"/>
    <col min="1286" max="1286" width="11.7109375" style="55" bestFit="1" customWidth="1"/>
    <col min="1287" max="1287" width="13.140625" style="55" customWidth="1"/>
    <col min="1288" max="1288" width="27.7109375" style="55" customWidth="1"/>
    <col min="1289" max="1534" width="8.7109375" style="55"/>
    <col min="1535" max="1535" width="20.42578125" style="55" customWidth="1"/>
    <col min="1536" max="1536" width="14.140625" style="55" customWidth="1"/>
    <col min="1537" max="1537" width="13.7109375" style="55" customWidth="1"/>
    <col min="1538" max="1540" width="11.7109375" style="55" bestFit="1" customWidth="1"/>
    <col min="1541" max="1541" width="12.7109375" style="55" customWidth="1"/>
    <col min="1542" max="1542" width="11.7109375" style="55" bestFit="1" customWidth="1"/>
    <col min="1543" max="1543" width="13.140625" style="55" customWidth="1"/>
    <col min="1544" max="1544" width="27.7109375" style="55" customWidth="1"/>
    <col min="1545" max="1790" width="8.7109375" style="55"/>
    <col min="1791" max="1791" width="20.42578125" style="55" customWidth="1"/>
    <col min="1792" max="1792" width="14.140625" style="55" customWidth="1"/>
    <col min="1793" max="1793" width="13.7109375" style="55" customWidth="1"/>
    <col min="1794" max="1796" width="11.7109375" style="55" bestFit="1" customWidth="1"/>
    <col min="1797" max="1797" width="12.7109375" style="55" customWidth="1"/>
    <col min="1798" max="1798" width="11.7109375" style="55" bestFit="1" customWidth="1"/>
    <col min="1799" max="1799" width="13.140625" style="55" customWidth="1"/>
    <col min="1800" max="1800" width="27.7109375" style="55" customWidth="1"/>
    <col min="1801" max="2046" width="8.7109375" style="55"/>
    <col min="2047" max="2047" width="20.42578125" style="55" customWidth="1"/>
    <col min="2048" max="2048" width="14.140625" style="55" customWidth="1"/>
    <col min="2049" max="2049" width="13.7109375" style="55" customWidth="1"/>
    <col min="2050" max="2052" width="11.7109375" style="55" bestFit="1" customWidth="1"/>
    <col min="2053" max="2053" width="12.7109375" style="55" customWidth="1"/>
    <col min="2054" max="2054" width="11.7109375" style="55" bestFit="1" customWidth="1"/>
    <col min="2055" max="2055" width="13.140625" style="55" customWidth="1"/>
    <col min="2056" max="2056" width="27.7109375" style="55" customWidth="1"/>
    <col min="2057" max="2302" width="8.7109375" style="55"/>
    <col min="2303" max="2303" width="20.42578125" style="55" customWidth="1"/>
    <col min="2304" max="2304" width="14.140625" style="55" customWidth="1"/>
    <col min="2305" max="2305" width="13.7109375" style="55" customWidth="1"/>
    <col min="2306" max="2308" width="11.7109375" style="55" bestFit="1" customWidth="1"/>
    <col min="2309" max="2309" width="12.7109375" style="55" customWidth="1"/>
    <col min="2310" max="2310" width="11.7109375" style="55" bestFit="1" customWidth="1"/>
    <col min="2311" max="2311" width="13.140625" style="55" customWidth="1"/>
    <col min="2312" max="2312" width="27.7109375" style="55" customWidth="1"/>
    <col min="2313" max="2558" width="8.7109375" style="55"/>
    <col min="2559" max="2559" width="20.42578125" style="55" customWidth="1"/>
    <col min="2560" max="2560" width="14.140625" style="55" customWidth="1"/>
    <col min="2561" max="2561" width="13.7109375" style="55" customWidth="1"/>
    <col min="2562" max="2564" width="11.7109375" style="55" bestFit="1" customWidth="1"/>
    <col min="2565" max="2565" width="12.7109375" style="55" customWidth="1"/>
    <col min="2566" max="2566" width="11.7109375" style="55" bestFit="1" customWidth="1"/>
    <col min="2567" max="2567" width="13.140625" style="55" customWidth="1"/>
    <col min="2568" max="2568" width="27.7109375" style="55" customWidth="1"/>
    <col min="2569" max="2814" width="8.7109375" style="55"/>
    <col min="2815" max="2815" width="20.42578125" style="55" customWidth="1"/>
    <col min="2816" max="2816" width="14.140625" style="55" customWidth="1"/>
    <col min="2817" max="2817" width="13.7109375" style="55" customWidth="1"/>
    <col min="2818" max="2820" width="11.7109375" style="55" bestFit="1" customWidth="1"/>
    <col min="2821" max="2821" width="12.7109375" style="55" customWidth="1"/>
    <col min="2822" max="2822" width="11.7109375" style="55" bestFit="1" customWidth="1"/>
    <col min="2823" max="2823" width="13.140625" style="55" customWidth="1"/>
    <col min="2824" max="2824" width="27.7109375" style="55" customWidth="1"/>
    <col min="2825" max="3070" width="8.7109375" style="55"/>
    <col min="3071" max="3071" width="20.42578125" style="55" customWidth="1"/>
    <col min="3072" max="3072" width="14.140625" style="55" customWidth="1"/>
    <col min="3073" max="3073" width="13.7109375" style="55" customWidth="1"/>
    <col min="3074" max="3076" width="11.7109375" style="55" bestFit="1" customWidth="1"/>
    <col min="3077" max="3077" width="12.7109375" style="55" customWidth="1"/>
    <col min="3078" max="3078" width="11.7109375" style="55" bestFit="1" customWidth="1"/>
    <col min="3079" max="3079" width="13.140625" style="55" customWidth="1"/>
    <col min="3080" max="3080" width="27.7109375" style="55" customWidth="1"/>
    <col min="3081" max="3326" width="8.7109375" style="55"/>
    <col min="3327" max="3327" width="20.42578125" style="55" customWidth="1"/>
    <col min="3328" max="3328" width="14.140625" style="55" customWidth="1"/>
    <col min="3329" max="3329" width="13.7109375" style="55" customWidth="1"/>
    <col min="3330" max="3332" width="11.7109375" style="55" bestFit="1" customWidth="1"/>
    <col min="3333" max="3333" width="12.7109375" style="55" customWidth="1"/>
    <col min="3334" max="3334" width="11.7109375" style="55" bestFit="1" customWidth="1"/>
    <col min="3335" max="3335" width="13.140625" style="55" customWidth="1"/>
    <col min="3336" max="3336" width="27.7109375" style="55" customWidth="1"/>
    <col min="3337" max="3582" width="8.7109375" style="55"/>
    <col min="3583" max="3583" width="20.42578125" style="55" customWidth="1"/>
    <col min="3584" max="3584" width="14.140625" style="55" customWidth="1"/>
    <col min="3585" max="3585" width="13.7109375" style="55" customWidth="1"/>
    <col min="3586" max="3588" width="11.7109375" style="55" bestFit="1" customWidth="1"/>
    <col min="3589" max="3589" width="12.7109375" style="55" customWidth="1"/>
    <col min="3590" max="3590" width="11.7109375" style="55" bestFit="1" customWidth="1"/>
    <col min="3591" max="3591" width="13.140625" style="55" customWidth="1"/>
    <col min="3592" max="3592" width="27.7109375" style="55" customWidth="1"/>
    <col min="3593" max="3838" width="8.7109375" style="55"/>
    <col min="3839" max="3839" width="20.42578125" style="55" customWidth="1"/>
    <col min="3840" max="3840" width="14.140625" style="55" customWidth="1"/>
    <col min="3841" max="3841" width="13.7109375" style="55" customWidth="1"/>
    <col min="3842" max="3844" width="11.7109375" style="55" bestFit="1" customWidth="1"/>
    <col min="3845" max="3845" width="12.7109375" style="55" customWidth="1"/>
    <col min="3846" max="3846" width="11.7109375" style="55" bestFit="1" customWidth="1"/>
    <col min="3847" max="3847" width="13.140625" style="55" customWidth="1"/>
    <col min="3848" max="3848" width="27.7109375" style="55" customWidth="1"/>
    <col min="3849" max="4094" width="8.7109375" style="55"/>
    <col min="4095" max="4095" width="20.42578125" style="55" customWidth="1"/>
    <col min="4096" max="4096" width="14.140625" style="55" customWidth="1"/>
    <col min="4097" max="4097" width="13.7109375" style="55" customWidth="1"/>
    <col min="4098" max="4100" width="11.7109375" style="55" bestFit="1" customWidth="1"/>
    <col min="4101" max="4101" width="12.7109375" style="55" customWidth="1"/>
    <col min="4102" max="4102" width="11.7109375" style="55" bestFit="1" customWidth="1"/>
    <col min="4103" max="4103" width="13.140625" style="55" customWidth="1"/>
    <col min="4104" max="4104" width="27.7109375" style="55" customWidth="1"/>
    <col min="4105" max="4350" width="8.7109375" style="55"/>
    <col min="4351" max="4351" width="20.42578125" style="55" customWidth="1"/>
    <col min="4352" max="4352" width="14.140625" style="55" customWidth="1"/>
    <col min="4353" max="4353" width="13.7109375" style="55" customWidth="1"/>
    <col min="4354" max="4356" width="11.7109375" style="55" bestFit="1" customWidth="1"/>
    <col min="4357" max="4357" width="12.7109375" style="55" customWidth="1"/>
    <col min="4358" max="4358" width="11.7109375" style="55" bestFit="1" customWidth="1"/>
    <col min="4359" max="4359" width="13.140625" style="55" customWidth="1"/>
    <col min="4360" max="4360" width="27.7109375" style="55" customWidth="1"/>
    <col min="4361" max="4606" width="8.7109375" style="55"/>
    <col min="4607" max="4607" width="20.42578125" style="55" customWidth="1"/>
    <col min="4608" max="4608" width="14.140625" style="55" customWidth="1"/>
    <col min="4609" max="4609" width="13.7109375" style="55" customWidth="1"/>
    <col min="4610" max="4612" width="11.7109375" style="55" bestFit="1" customWidth="1"/>
    <col min="4613" max="4613" width="12.7109375" style="55" customWidth="1"/>
    <col min="4614" max="4614" width="11.7109375" style="55" bestFit="1" customWidth="1"/>
    <col min="4615" max="4615" width="13.140625" style="55" customWidth="1"/>
    <col min="4616" max="4616" width="27.7109375" style="55" customWidth="1"/>
    <col min="4617" max="4862" width="8.7109375" style="55"/>
    <col min="4863" max="4863" width="20.42578125" style="55" customWidth="1"/>
    <col min="4864" max="4864" width="14.140625" style="55" customWidth="1"/>
    <col min="4865" max="4865" width="13.7109375" style="55" customWidth="1"/>
    <col min="4866" max="4868" width="11.7109375" style="55" bestFit="1" customWidth="1"/>
    <col min="4869" max="4869" width="12.7109375" style="55" customWidth="1"/>
    <col min="4870" max="4870" width="11.7109375" style="55" bestFit="1" customWidth="1"/>
    <col min="4871" max="4871" width="13.140625" style="55" customWidth="1"/>
    <col min="4872" max="4872" width="27.7109375" style="55" customWidth="1"/>
    <col min="4873" max="5118" width="8.7109375" style="55"/>
    <col min="5119" max="5119" width="20.42578125" style="55" customWidth="1"/>
    <col min="5120" max="5120" width="14.140625" style="55" customWidth="1"/>
    <col min="5121" max="5121" width="13.7109375" style="55" customWidth="1"/>
    <col min="5122" max="5124" width="11.7109375" style="55" bestFit="1" customWidth="1"/>
    <col min="5125" max="5125" width="12.7109375" style="55" customWidth="1"/>
    <col min="5126" max="5126" width="11.7109375" style="55" bestFit="1" customWidth="1"/>
    <col min="5127" max="5127" width="13.140625" style="55" customWidth="1"/>
    <col min="5128" max="5128" width="27.7109375" style="55" customWidth="1"/>
    <col min="5129" max="5374" width="8.7109375" style="55"/>
    <col min="5375" max="5375" width="20.42578125" style="55" customWidth="1"/>
    <col min="5376" max="5376" width="14.140625" style="55" customWidth="1"/>
    <col min="5377" max="5377" width="13.7109375" style="55" customWidth="1"/>
    <col min="5378" max="5380" width="11.7109375" style="55" bestFit="1" customWidth="1"/>
    <col min="5381" max="5381" width="12.7109375" style="55" customWidth="1"/>
    <col min="5382" max="5382" width="11.7109375" style="55" bestFit="1" customWidth="1"/>
    <col min="5383" max="5383" width="13.140625" style="55" customWidth="1"/>
    <col min="5384" max="5384" width="27.7109375" style="55" customWidth="1"/>
    <col min="5385" max="5630" width="8.7109375" style="55"/>
    <col min="5631" max="5631" width="20.42578125" style="55" customWidth="1"/>
    <col min="5632" max="5632" width="14.140625" style="55" customWidth="1"/>
    <col min="5633" max="5633" width="13.7109375" style="55" customWidth="1"/>
    <col min="5634" max="5636" width="11.7109375" style="55" bestFit="1" customWidth="1"/>
    <col min="5637" max="5637" width="12.7109375" style="55" customWidth="1"/>
    <col min="5638" max="5638" width="11.7109375" style="55" bestFit="1" customWidth="1"/>
    <col min="5639" max="5639" width="13.140625" style="55" customWidth="1"/>
    <col min="5640" max="5640" width="27.7109375" style="55" customWidth="1"/>
    <col min="5641" max="5886" width="8.7109375" style="55"/>
    <col min="5887" max="5887" width="20.42578125" style="55" customWidth="1"/>
    <col min="5888" max="5888" width="14.140625" style="55" customWidth="1"/>
    <col min="5889" max="5889" width="13.7109375" style="55" customWidth="1"/>
    <col min="5890" max="5892" width="11.7109375" style="55" bestFit="1" customWidth="1"/>
    <col min="5893" max="5893" width="12.7109375" style="55" customWidth="1"/>
    <col min="5894" max="5894" width="11.7109375" style="55" bestFit="1" customWidth="1"/>
    <col min="5895" max="5895" width="13.140625" style="55" customWidth="1"/>
    <col min="5896" max="5896" width="27.7109375" style="55" customWidth="1"/>
    <col min="5897" max="6142" width="8.7109375" style="55"/>
    <col min="6143" max="6143" width="20.42578125" style="55" customWidth="1"/>
    <col min="6144" max="6144" width="14.140625" style="55" customWidth="1"/>
    <col min="6145" max="6145" width="13.7109375" style="55" customWidth="1"/>
    <col min="6146" max="6148" width="11.7109375" style="55" bestFit="1" customWidth="1"/>
    <col min="6149" max="6149" width="12.7109375" style="55" customWidth="1"/>
    <col min="6150" max="6150" width="11.7109375" style="55" bestFit="1" customWidth="1"/>
    <col min="6151" max="6151" width="13.140625" style="55" customWidth="1"/>
    <col min="6152" max="6152" width="27.7109375" style="55" customWidth="1"/>
    <col min="6153" max="6398" width="8.7109375" style="55"/>
    <col min="6399" max="6399" width="20.42578125" style="55" customWidth="1"/>
    <col min="6400" max="6400" width="14.140625" style="55" customWidth="1"/>
    <col min="6401" max="6401" width="13.7109375" style="55" customWidth="1"/>
    <col min="6402" max="6404" width="11.7109375" style="55" bestFit="1" customWidth="1"/>
    <col min="6405" max="6405" width="12.7109375" style="55" customWidth="1"/>
    <col min="6406" max="6406" width="11.7109375" style="55" bestFit="1" customWidth="1"/>
    <col min="6407" max="6407" width="13.140625" style="55" customWidth="1"/>
    <col min="6408" max="6408" width="27.7109375" style="55" customWidth="1"/>
    <col min="6409" max="6654" width="8.7109375" style="55"/>
    <col min="6655" max="6655" width="20.42578125" style="55" customWidth="1"/>
    <col min="6656" max="6656" width="14.140625" style="55" customWidth="1"/>
    <col min="6657" max="6657" width="13.7109375" style="55" customWidth="1"/>
    <col min="6658" max="6660" width="11.7109375" style="55" bestFit="1" customWidth="1"/>
    <col min="6661" max="6661" width="12.7109375" style="55" customWidth="1"/>
    <col min="6662" max="6662" width="11.7109375" style="55" bestFit="1" customWidth="1"/>
    <col min="6663" max="6663" width="13.140625" style="55" customWidth="1"/>
    <col min="6664" max="6664" width="27.7109375" style="55" customWidth="1"/>
    <col min="6665" max="6910" width="8.7109375" style="55"/>
    <col min="6911" max="6911" width="20.42578125" style="55" customWidth="1"/>
    <col min="6912" max="6912" width="14.140625" style="55" customWidth="1"/>
    <col min="6913" max="6913" width="13.7109375" style="55" customWidth="1"/>
    <col min="6914" max="6916" width="11.7109375" style="55" bestFit="1" customWidth="1"/>
    <col min="6917" max="6917" width="12.7109375" style="55" customWidth="1"/>
    <col min="6918" max="6918" width="11.7109375" style="55" bestFit="1" customWidth="1"/>
    <col min="6919" max="6919" width="13.140625" style="55" customWidth="1"/>
    <col min="6920" max="6920" width="27.7109375" style="55" customWidth="1"/>
    <col min="6921" max="7166" width="8.7109375" style="55"/>
    <col min="7167" max="7167" width="20.42578125" style="55" customWidth="1"/>
    <col min="7168" max="7168" width="14.140625" style="55" customWidth="1"/>
    <col min="7169" max="7169" width="13.7109375" style="55" customWidth="1"/>
    <col min="7170" max="7172" width="11.7109375" style="55" bestFit="1" customWidth="1"/>
    <col min="7173" max="7173" width="12.7109375" style="55" customWidth="1"/>
    <col min="7174" max="7174" width="11.7109375" style="55" bestFit="1" customWidth="1"/>
    <col min="7175" max="7175" width="13.140625" style="55" customWidth="1"/>
    <col min="7176" max="7176" width="27.7109375" style="55" customWidth="1"/>
    <col min="7177" max="7422" width="8.7109375" style="55"/>
    <col min="7423" max="7423" width="20.42578125" style="55" customWidth="1"/>
    <col min="7424" max="7424" width="14.140625" style="55" customWidth="1"/>
    <col min="7425" max="7425" width="13.7109375" style="55" customWidth="1"/>
    <col min="7426" max="7428" width="11.7109375" style="55" bestFit="1" customWidth="1"/>
    <col min="7429" max="7429" width="12.7109375" style="55" customWidth="1"/>
    <col min="7430" max="7430" width="11.7109375" style="55" bestFit="1" customWidth="1"/>
    <col min="7431" max="7431" width="13.140625" style="55" customWidth="1"/>
    <col min="7432" max="7432" width="27.7109375" style="55" customWidth="1"/>
    <col min="7433" max="7678" width="8.7109375" style="55"/>
    <col min="7679" max="7679" width="20.42578125" style="55" customWidth="1"/>
    <col min="7680" max="7680" width="14.140625" style="55" customWidth="1"/>
    <col min="7681" max="7681" width="13.7109375" style="55" customWidth="1"/>
    <col min="7682" max="7684" width="11.7109375" style="55" bestFit="1" customWidth="1"/>
    <col min="7685" max="7685" width="12.7109375" style="55" customWidth="1"/>
    <col min="7686" max="7686" width="11.7109375" style="55" bestFit="1" customWidth="1"/>
    <col min="7687" max="7687" width="13.140625" style="55" customWidth="1"/>
    <col min="7688" max="7688" width="27.7109375" style="55" customWidth="1"/>
    <col min="7689" max="7934" width="8.7109375" style="55"/>
    <col min="7935" max="7935" width="20.42578125" style="55" customWidth="1"/>
    <col min="7936" max="7936" width="14.140625" style="55" customWidth="1"/>
    <col min="7937" max="7937" width="13.7109375" style="55" customWidth="1"/>
    <col min="7938" max="7940" width="11.7109375" style="55" bestFit="1" customWidth="1"/>
    <col min="7941" max="7941" width="12.7109375" style="55" customWidth="1"/>
    <col min="7942" max="7942" width="11.7109375" style="55" bestFit="1" customWidth="1"/>
    <col min="7943" max="7943" width="13.140625" style="55" customWidth="1"/>
    <col min="7944" max="7944" width="27.7109375" style="55" customWidth="1"/>
    <col min="7945" max="8190" width="8.7109375" style="55"/>
    <col min="8191" max="8191" width="20.42578125" style="55" customWidth="1"/>
    <col min="8192" max="8192" width="14.140625" style="55" customWidth="1"/>
    <col min="8193" max="8193" width="13.7109375" style="55" customWidth="1"/>
    <col min="8194" max="8196" width="11.7109375" style="55" bestFit="1" customWidth="1"/>
    <col min="8197" max="8197" width="12.7109375" style="55" customWidth="1"/>
    <col min="8198" max="8198" width="11.7109375" style="55" bestFit="1" customWidth="1"/>
    <col min="8199" max="8199" width="13.140625" style="55" customWidth="1"/>
    <col min="8200" max="8200" width="27.7109375" style="55" customWidth="1"/>
    <col min="8201" max="8446" width="8.7109375" style="55"/>
    <col min="8447" max="8447" width="20.42578125" style="55" customWidth="1"/>
    <col min="8448" max="8448" width="14.140625" style="55" customWidth="1"/>
    <col min="8449" max="8449" width="13.7109375" style="55" customWidth="1"/>
    <col min="8450" max="8452" width="11.7109375" style="55" bestFit="1" customWidth="1"/>
    <col min="8453" max="8453" width="12.7109375" style="55" customWidth="1"/>
    <col min="8454" max="8454" width="11.7109375" style="55" bestFit="1" customWidth="1"/>
    <col min="8455" max="8455" width="13.140625" style="55" customWidth="1"/>
    <col min="8456" max="8456" width="27.7109375" style="55" customWidth="1"/>
    <col min="8457" max="8702" width="8.7109375" style="55"/>
    <col min="8703" max="8703" width="20.42578125" style="55" customWidth="1"/>
    <col min="8704" max="8704" width="14.140625" style="55" customWidth="1"/>
    <col min="8705" max="8705" width="13.7109375" style="55" customWidth="1"/>
    <col min="8706" max="8708" width="11.7109375" style="55" bestFit="1" customWidth="1"/>
    <col min="8709" max="8709" width="12.7109375" style="55" customWidth="1"/>
    <col min="8710" max="8710" width="11.7109375" style="55" bestFit="1" customWidth="1"/>
    <col min="8711" max="8711" width="13.140625" style="55" customWidth="1"/>
    <col min="8712" max="8712" width="27.7109375" style="55" customWidth="1"/>
    <col min="8713" max="8958" width="8.7109375" style="55"/>
    <col min="8959" max="8959" width="20.42578125" style="55" customWidth="1"/>
    <col min="8960" max="8960" width="14.140625" style="55" customWidth="1"/>
    <col min="8961" max="8961" width="13.7109375" style="55" customWidth="1"/>
    <col min="8962" max="8964" width="11.7109375" style="55" bestFit="1" customWidth="1"/>
    <col min="8965" max="8965" width="12.7109375" style="55" customWidth="1"/>
    <col min="8966" max="8966" width="11.7109375" style="55" bestFit="1" customWidth="1"/>
    <col min="8967" max="8967" width="13.140625" style="55" customWidth="1"/>
    <col min="8968" max="8968" width="27.7109375" style="55" customWidth="1"/>
    <col min="8969" max="9214" width="8.7109375" style="55"/>
    <col min="9215" max="9215" width="20.42578125" style="55" customWidth="1"/>
    <col min="9216" max="9216" width="14.140625" style="55" customWidth="1"/>
    <col min="9217" max="9217" width="13.7109375" style="55" customWidth="1"/>
    <col min="9218" max="9220" width="11.7109375" style="55" bestFit="1" customWidth="1"/>
    <col min="9221" max="9221" width="12.7109375" style="55" customWidth="1"/>
    <col min="9222" max="9222" width="11.7109375" style="55" bestFit="1" customWidth="1"/>
    <col min="9223" max="9223" width="13.140625" style="55" customWidth="1"/>
    <col min="9224" max="9224" width="27.7109375" style="55" customWidth="1"/>
    <col min="9225" max="9470" width="8.7109375" style="55"/>
    <col min="9471" max="9471" width="20.42578125" style="55" customWidth="1"/>
    <col min="9472" max="9472" width="14.140625" style="55" customWidth="1"/>
    <col min="9473" max="9473" width="13.7109375" style="55" customWidth="1"/>
    <col min="9474" max="9476" width="11.7109375" style="55" bestFit="1" customWidth="1"/>
    <col min="9477" max="9477" width="12.7109375" style="55" customWidth="1"/>
    <col min="9478" max="9478" width="11.7109375" style="55" bestFit="1" customWidth="1"/>
    <col min="9479" max="9479" width="13.140625" style="55" customWidth="1"/>
    <col min="9480" max="9480" width="27.7109375" style="55" customWidth="1"/>
    <col min="9481" max="9726" width="8.7109375" style="55"/>
    <col min="9727" max="9727" width="20.42578125" style="55" customWidth="1"/>
    <col min="9728" max="9728" width="14.140625" style="55" customWidth="1"/>
    <col min="9729" max="9729" width="13.7109375" style="55" customWidth="1"/>
    <col min="9730" max="9732" width="11.7109375" style="55" bestFit="1" customWidth="1"/>
    <col min="9733" max="9733" width="12.7109375" style="55" customWidth="1"/>
    <col min="9734" max="9734" width="11.7109375" style="55" bestFit="1" customWidth="1"/>
    <col min="9735" max="9735" width="13.140625" style="55" customWidth="1"/>
    <col min="9736" max="9736" width="27.7109375" style="55" customWidth="1"/>
    <col min="9737" max="9982" width="8.7109375" style="55"/>
    <col min="9983" max="9983" width="20.42578125" style="55" customWidth="1"/>
    <col min="9984" max="9984" width="14.140625" style="55" customWidth="1"/>
    <col min="9985" max="9985" width="13.7109375" style="55" customWidth="1"/>
    <col min="9986" max="9988" width="11.7109375" style="55" bestFit="1" customWidth="1"/>
    <col min="9989" max="9989" width="12.7109375" style="55" customWidth="1"/>
    <col min="9990" max="9990" width="11.7109375" style="55" bestFit="1" customWidth="1"/>
    <col min="9991" max="9991" width="13.140625" style="55" customWidth="1"/>
    <col min="9992" max="9992" width="27.7109375" style="55" customWidth="1"/>
    <col min="9993" max="10238" width="8.7109375" style="55"/>
    <col min="10239" max="10239" width="20.42578125" style="55" customWidth="1"/>
    <col min="10240" max="10240" width="14.140625" style="55" customWidth="1"/>
    <col min="10241" max="10241" width="13.7109375" style="55" customWidth="1"/>
    <col min="10242" max="10244" width="11.7109375" style="55" bestFit="1" customWidth="1"/>
    <col min="10245" max="10245" width="12.7109375" style="55" customWidth="1"/>
    <col min="10246" max="10246" width="11.7109375" style="55" bestFit="1" customWidth="1"/>
    <col min="10247" max="10247" width="13.140625" style="55" customWidth="1"/>
    <col min="10248" max="10248" width="27.7109375" style="55" customWidth="1"/>
    <col min="10249" max="10494" width="8.7109375" style="55"/>
    <col min="10495" max="10495" width="20.42578125" style="55" customWidth="1"/>
    <col min="10496" max="10496" width="14.140625" style="55" customWidth="1"/>
    <col min="10497" max="10497" width="13.7109375" style="55" customWidth="1"/>
    <col min="10498" max="10500" width="11.7109375" style="55" bestFit="1" customWidth="1"/>
    <col min="10501" max="10501" width="12.7109375" style="55" customWidth="1"/>
    <col min="10502" max="10502" width="11.7109375" style="55" bestFit="1" customWidth="1"/>
    <col min="10503" max="10503" width="13.140625" style="55" customWidth="1"/>
    <col min="10504" max="10504" width="27.7109375" style="55" customWidth="1"/>
    <col min="10505" max="10750" width="8.7109375" style="55"/>
    <col min="10751" max="10751" width="20.42578125" style="55" customWidth="1"/>
    <col min="10752" max="10752" width="14.140625" style="55" customWidth="1"/>
    <col min="10753" max="10753" width="13.7109375" style="55" customWidth="1"/>
    <col min="10754" max="10756" width="11.7109375" style="55" bestFit="1" customWidth="1"/>
    <col min="10757" max="10757" width="12.7109375" style="55" customWidth="1"/>
    <col min="10758" max="10758" width="11.7109375" style="55" bestFit="1" customWidth="1"/>
    <col min="10759" max="10759" width="13.140625" style="55" customWidth="1"/>
    <col min="10760" max="10760" width="27.7109375" style="55" customWidth="1"/>
    <col min="10761" max="11006" width="8.7109375" style="55"/>
    <col min="11007" max="11007" width="20.42578125" style="55" customWidth="1"/>
    <col min="11008" max="11008" width="14.140625" style="55" customWidth="1"/>
    <col min="11009" max="11009" width="13.7109375" style="55" customWidth="1"/>
    <col min="11010" max="11012" width="11.7109375" style="55" bestFit="1" customWidth="1"/>
    <col min="11013" max="11013" width="12.7109375" style="55" customWidth="1"/>
    <col min="11014" max="11014" width="11.7109375" style="55" bestFit="1" customWidth="1"/>
    <col min="11015" max="11015" width="13.140625" style="55" customWidth="1"/>
    <col min="11016" max="11016" width="27.7109375" style="55" customWidth="1"/>
    <col min="11017" max="11262" width="8.7109375" style="55"/>
    <col min="11263" max="11263" width="20.42578125" style="55" customWidth="1"/>
    <col min="11264" max="11264" width="14.140625" style="55" customWidth="1"/>
    <col min="11265" max="11265" width="13.7109375" style="55" customWidth="1"/>
    <col min="11266" max="11268" width="11.7109375" style="55" bestFit="1" customWidth="1"/>
    <col min="11269" max="11269" width="12.7109375" style="55" customWidth="1"/>
    <col min="11270" max="11270" width="11.7109375" style="55" bestFit="1" customWidth="1"/>
    <col min="11271" max="11271" width="13.140625" style="55" customWidth="1"/>
    <col min="11272" max="11272" width="27.7109375" style="55" customWidth="1"/>
    <col min="11273" max="11518" width="8.7109375" style="55"/>
    <col min="11519" max="11519" width="20.42578125" style="55" customWidth="1"/>
    <col min="11520" max="11520" width="14.140625" style="55" customWidth="1"/>
    <col min="11521" max="11521" width="13.7109375" style="55" customWidth="1"/>
    <col min="11522" max="11524" width="11.7109375" style="55" bestFit="1" customWidth="1"/>
    <col min="11525" max="11525" width="12.7109375" style="55" customWidth="1"/>
    <col min="11526" max="11526" width="11.7109375" style="55" bestFit="1" customWidth="1"/>
    <col min="11527" max="11527" width="13.140625" style="55" customWidth="1"/>
    <col min="11528" max="11528" width="27.7109375" style="55" customWidth="1"/>
    <col min="11529" max="11774" width="8.7109375" style="55"/>
    <col min="11775" max="11775" width="20.42578125" style="55" customWidth="1"/>
    <col min="11776" max="11776" width="14.140625" style="55" customWidth="1"/>
    <col min="11777" max="11777" width="13.7109375" style="55" customWidth="1"/>
    <col min="11778" max="11780" width="11.7109375" style="55" bestFit="1" customWidth="1"/>
    <col min="11781" max="11781" width="12.7109375" style="55" customWidth="1"/>
    <col min="11782" max="11782" width="11.7109375" style="55" bestFit="1" customWidth="1"/>
    <col min="11783" max="11783" width="13.140625" style="55" customWidth="1"/>
    <col min="11784" max="11784" width="27.7109375" style="55" customWidth="1"/>
    <col min="11785" max="12030" width="8.7109375" style="55"/>
    <col min="12031" max="12031" width="20.42578125" style="55" customWidth="1"/>
    <col min="12032" max="12032" width="14.140625" style="55" customWidth="1"/>
    <col min="12033" max="12033" width="13.7109375" style="55" customWidth="1"/>
    <col min="12034" max="12036" width="11.7109375" style="55" bestFit="1" customWidth="1"/>
    <col min="12037" max="12037" width="12.7109375" style="55" customWidth="1"/>
    <col min="12038" max="12038" width="11.7109375" style="55" bestFit="1" customWidth="1"/>
    <col min="12039" max="12039" width="13.140625" style="55" customWidth="1"/>
    <col min="12040" max="12040" width="27.7109375" style="55" customWidth="1"/>
    <col min="12041" max="12286" width="8.7109375" style="55"/>
    <col min="12287" max="12287" width="20.42578125" style="55" customWidth="1"/>
    <col min="12288" max="12288" width="14.140625" style="55" customWidth="1"/>
    <col min="12289" max="12289" width="13.7109375" style="55" customWidth="1"/>
    <col min="12290" max="12292" width="11.7109375" style="55" bestFit="1" customWidth="1"/>
    <col min="12293" max="12293" width="12.7109375" style="55" customWidth="1"/>
    <col min="12294" max="12294" width="11.7109375" style="55" bestFit="1" customWidth="1"/>
    <col min="12295" max="12295" width="13.140625" style="55" customWidth="1"/>
    <col min="12296" max="12296" width="27.7109375" style="55" customWidth="1"/>
    <col min="12297" max="12542" width="8.7109375" style="55"/>
    <col min="12543" max="12543" width="20.42578125" style="55" customWidth="1"/>
    <col min="12544" max="12544" width="14.140625" style="55" customWidth="1"/>
    <col min="12545" max="12545" width="13.7109375" style="55" customWidth="1"/>
    <col min="12546" max="12548" width="11.7109375" style="55" bestFit="1" customWidth="1"/>
    <col min="12549" max="12549" width="12.7109375" style="55" customWidth="1"/>
    <col min="12550" max="12550" width="11.7109375" style="55" bestFit="1" customWidth="1"/>
    <col min="12551" max="12551" width="13.140625" style="55" customWidth="1"/>
    <col min="12552" max="12552" width="27.7109375" style="55" customWidth="1"/>
    <col min="12553" max="12798" width="8.7109375" style="55"/>
    <col min="12799" max="12799" width="20.42578125" style="55" customWidth="1"/>
    <col min="12800" max="12800" width="14.140625" style="55" customWidth="1"/>
    <col min="12801" max="12801" width="13.7109375" style="55" customWidth="1"/>
    <col min="12802" max="12804" width="11.7109375" style="55" bestFit="1" customWidth="1"/>
    <col min="12805" max="12805" width="12.7109375" style="55" customWidth="1"/>
    <col min="12806" max="12806" width="11.7109375" style="55" bestFit="1" customWidth="1"/>
    <col min="12807" max="12807" width="13.140625" style="55" customWidth="1"/>
    <col min="12808" max="12808" width="27.7109375" style="55" customWidth="1"/>
    <col min="12809" max="13054" width="8.7109375" style="55"/>
    <col min="13055" max="13055" width="20.42578125" style="55" customWidth="1"/>
    <col min="13056" max="13056" width="14.140625" style="55" customWidth="1"/>
    <col min="13057" max="13057" width="13.7109375" style="55" customWidth="1"/>
    <col min="13058" max="13060" width="11.7109375" style="55" bestFit="1" customWidth="1"/>
    <col min="13061" max="13061" width="12.7109375" style="55" customWidth="1"/>
    <col min="13062" max="13062" width="11.7109375" style="55" bestFit="1" customWidth="1"/>
    <col min="13063" max="13063" width="13.140625" style="55" customWidth="1"/>
    <col min="13064" max="13064" width="27.7109375" style="55" customWidth="1"/>
    <col min="13065" max="13310" width="8.7109375" style="55"/>
    <col min="13311" max="13311" width="20.42578125" style="55" customWidth="1"/>
    <col min="13312" max="13312" width="14.140625" style="55" customWidth="1"/>
    <col min="13313" max="13313" width="13.7109375" style="55" customWidth="1"/>
    <col min="13314" max="13316" width="11.7109375" style="55" bestFit="1" customWidth="1"/>
    <col min="13317" max="13317" width="12.7109375" style="55" customWidth="1"/>
    <col min="13318" max="13318" width="11.7109375" style="55" bestFit="1" customWidth="1"/>
    <col min="13319" max="13319" width="13.140625" style="55" customWidth="1"/>
    <col min="13320" max="13320" width="27.7109375" style="55" customWidth="1"/>
    <col min="13321" max="13566" width="8.7109375" style="55"/>
    <col min="13567" max="13567" width="20.42578125" style="55" customWidth="1"/>
    <col min="13568" max="13568" width="14.140625" style="55" customWidth="1"/>
    <col min="13569" max="13569" width="13.7109375" style="55" customWidth="1"/>
    <col min="13570" max="13572" width="11.7109375" style="55" bestFit="1" customWidth="1"/>
    <col min="13573" max="13573" width="12.7109375" style="55" customWidth="1"/>
    <col min="13574" max="13574" width="11.7109375" style="55" bestFit="1" customWidth="1"/>
    <col min="13575" max="13575" width="13.140625" style="55" customWidth="1"/>
    <col min="13576" max="13576" width="27.7109375" style="55" customWidth="1"/>
    <col min="13577" max="13822" width="8.7109375" style="55"/>
    <col min="13823" max="13823" width="20.42578125" style="55" customWidth="1"/>
    <col min="13824" max="13824" width="14.140625" style="55" customWidth="1"/>
    <col min="13825" max="13825" width="13.7109375" style="55" customWidth="1"/>
    <col min="13826" max="13828" width="11.7109375" style="55" bestFit="1" customWidth="1"/>
    <col min="13829" max="13829" width="12.7109375" style="55" customWidth="1"/>
    <col min="13830" max="13830" width="11.7109375" style="55" bestFit="1" customWidth="1"/>
    <col min="13831" max="13831" width="13.140625" style="55" customWidth="1"/>
    <col min="13832" max="13832" width="27.7109375" style="55" customWidth="1"/>
    <col min="13833" max="14078" width="8.7109375" style="55"/>
    <col min="14079" max="14079" width="20.42578125" style="55" customWidth="1"/>
    <col min="14080" max="14080" width="14.140625" style="55" customWidth="1"/>
    <col min="14081" max="14081" width="13.7109375" style="55" customWidth="1"/>
    <col min="14082" max="14084" width="11.7109375" style="55" bestFit="1" customWidth="1"/>
    <col min="14085" max="14085" width="12.7109375" style="55" customWidth="1"/>
    <col min="14086" max="14086" width="11.7109375" style="55" bestFit="1" customWidth="1"/>
    <col min="14087" max="14087" width="13.140625" style="55" customWidth="1"/>
    <col min="14088" max="14088" width="27.7109375" style="55" customWidth="1"/>
    <col min="14089" max="14334" width="8.7109375" style="55"/>
    <col min="14335" max="14335" width="20.42578125" style="55" customWidth="1"/>
    <col min="14336" max="14336" width="14.140625" style="55" customWidth="1"/>
    <col min="14337" max="14337" width="13.7109375" style="55" customWidth="1"/>
    <col min="14338" max="14340" width="11.7109375" style="55" bestFit="1" customWidth="1"/>
    <col min="14341" max="14341" width="12.7109375" style="55" customWidth="1"/>
    <col min="14342" max="14342" width="11.7109375" style="55" bestFit="1" customWidth="1"/>
    <col min="14343" max="14343" width="13.140625" style="55" customWidth="1"/>
    <col min="14344" max="14344" width="27.7109375" style="55" customWidth="1"/>
    <col min="14345" max="14590" width="8.7109375" style="55"/>
    <col min="14591" max="14591" width="20.42578125" style="55" customWidth="1"/>
    <col min="14592" max="14592" width="14.140625" style="55" customWidth="1"/>
    <col min="14593" max="14593" width="13.7109375" style="55" customWidth="1"/>
    <col min="14594" max="14596" width="11.7109375" style="55" bestFit="1" customWidth="1"/>
    <col min="14597" max="14597" width="12.7109375" style="55" customWidth="1"/>
    <col min="14598" max="14598" width="11.7109375" style="55" bestFit="1" customWidth="1"/>
    <col min="14599" max="14599" width="13.140625" style="55" customWidth="1"/>
    <col min="14600" max="14600" width="27.7109375" style="55" customWidth="1"/>
    <col min="14601" max="14846" width="8.7109375" style="55"/>
    <col min="14847" max="14847" width="20.42578125" style="55" customWidth="1"/>
    <col min="14848" max="14848" width="14.140625" style="55" customWidth="1"/>
    <col min="14849" max="14849" width="13.7109375" style="55" customWidth="1"/>
    <col min="14850" max="14852" width="11.7109375" style="55" bestFit="1" customWidth="1"/>
    <col min="14853" max="14853" width="12.7109375" style="55" customWidth="1"/>
    <col min="14854" max="14854" width="11.7109375" style="55" bestFit="1" customWidth="1"/>
    <col min="14855" max="14855" width="13.140625" style="55" customWidth="1"/>
    <col min="14856" max="14856" width="27.7109375" style="55" customWidth="1"/>
    <col min="14857" max="15102" width="8.7109375" style="55"/>
    <col min="15103" max="15103" width="20.42578125" style="55" customWidth="1"/>
    <col min="15104" max="15104" width="14.140625" style="55" customWidth="1"/>
    <col min="15105" max="15105" width="13.7109375" style="55" customWidth="1"/>
    <col min="15106" max="15108" width="11.7109375" style="55" bestFit="1" customWidth="1"/>
    <col min="15109" max="15109" width="12.7109375" style="55" customWidth="1"/>
    <col min="15110" max="15110" width="11.7109375" style="55" bestFit="1" customWidth="1"/>
    <col min="15111" max="15111" width="13.140625" style="55" customWidth="1"/>
    <col min="15112" max="15112" width="27.7109375" style="55" customWidth="1"/>
    <col min="15113" max="15358" width="8.7109375" style="55"/>
    <col min="15359" max="15359" width="20.42578125" style="55" customWidth="1"/>
    <col min="15360" max="15360" width="14.140625" style="55" customWidth="1"/>
    <col min="15361" max="15361" width="13.7109375" style="55" customWidth="1"/>
    <col min="15362" max="15364" width="11.7109375" style="55" bestFit="1" customWidth="1"/>
    <col min="15365" max="15365" width="12.7109375" style="55" customWidth="1"/>
    <col min="15366" max="15366" width="11.7109375" style="55" bestFit="1" customWidth="1"/>
    <col min="15367" max="15367" width="13.140625" style="55" customWidth="1"/>
    <col min="15368" max="15368" width="27.7109375" style="55" customWidth="1"/>
    <col min="15369" max="15614" width="8.7109375" style="55"/>
    <col min="15615" max="15615" width="20.42578125" style="55" customWidth="1"/>
    <col min="15616" max="15616" width="14.140625" style="55" customWidth="1"/>
    <col min="15617" max="15617" width="13.7109375" style="55" customWidth="1"/>
    <col min="15618" max="15620" width="11.7109375" style="55" bestFit="1" customWidth="1"/>
    <col min="15621" max="15621" width="12.7109375" style="55" customWidth="1"/>
    <col min="15622" max="15622" width="11.7109375" style="55" bestFit="1" customWidth="1"/>
    <col min="15623" max="15623" width="13.140625" style="55" customWidth="1"/>
    <col min="15624" max="15624" width="27.7109375" style="55" customWidth="1"/>
    <col min="15625" max="15870" width="8.7109375" style="55"/>
    <col min="15871" max="15871" width="20.42578125" style="55" customWidth="1"/>
    <col min="15872" max="15872" width="14.140625" style="55" customWidth="1"/>
    <col min="15873" max="15873" width="13.7109375" style="55" customWidth="1"/>
    <col min="15874" max="15876" width="11.7109375" style="55" bestFit="1" customWidth="1"/>
    <col min="15877" max="15877" width="12.7109375" style="55" customWidth="1"/>
    <col min="15878" max="15878" width="11.7109375" style="55" bestFit="1" customWidth="1"/>
    <col min="15879" max="15879" width="13.140625" style="55" customWidth="1"/>
    <col min="15880" max="15880" width="27.7109375" style="55" customWidth="1"/>
    <col min="15881" max="16126" width="8.7109375" style="55"/>
    <col min="16127" max="16127" width="20.42578125" style="55" customWidth="1"/>
    <col min="16128" max="16128" width="14.140625" style="55" customWidth="1"/>
    <col min="16129" max="16129" width="13.7109375" style="55" customWidth="1"/>
    <col min="16130" max="16132" width="11.7109375" style="55" bestFit="1" customWidth="1"/>
    <col min="16133" max="16133" width="12.7109375" style="55" customWidth="1"/>
    <col min="16134" max="16134" width="11.7109375" style="55" bestFit="1" customWidth="1"/>
    <col min="16135" max="16135" width="13.140625" style="55" customWidth="1"/>
    <col min="16136" max="16136" width="27.7109375" style="55" customWidth="1"/>
    <col min="16137" max="16384" width="8.7109375" style="55"/>
  </cols>
  <sheetData>
    <row r="1" spans="1:39" ht="28.5" customHeight="1" x14ac:dyDescent="0.2">
      <c r="A1" s="637" t="s">
        <v>10</v>
      </c>
      <c r="B1" s="637"/>
      <c r="C1" s="637"/>
      <c r="D1" s="637"/>
      <c r="E1" s="637"/>
      <c r="F1" s="637"/>
      <c r="G1" s="637"/>
      <c r="H1" s="637"/>
    </row>
    <row r="2" spans="1:39" ht="15.75" thickBot="1" x14ac:dyDescent="0.3">
      <c r="A2" s="148"/>
      <c r="B2" s="592"/>
      <c r="C2" s="592"/>
      <c r="D2" s="592"/>
      <c r="E2" s="592"/>
      <c r="F2" s="592"/>
      <c r="G2" s="592"/>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39" ht="15.75" thickTop="1" x14ac:dyDescent="0.25">
      <c r="A3" s="148"/>
      <c r="B3" s="162" t="s">
        <v>11</v>
      </c>
      <c r="C3" s="163">
        <v>2023</v>
      </c>
      <c r="D3" s="163">
        <v>2024</v>
      </c>
      <c r="E3" s="163">
        <v>2025</v>
      </c>
      <c r="F3" s="164">
        <v>2026</v>
      </c>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row>
    <row r="4" spans="1:39" ht="42.75" x14ac:dyDescent="0.2">
      <c r="A4" s="148"/>
      <c r="B4" s="165" t="s">
        <v>12</v>
      </c>
      <c r="C4" s="153">
        <v>5000000</v>
      </c>
      <c r="D4" s="153">
        <f>+(C4*H5)+C4</f>
        <v>5125000</v>
      </c>
      <c r="E4" s="153">
        <f>+(D4*H5)+D4</f>
        <v>5253125</v>
      </c>
      <c r="F4" s="166">
        <f>+(E4*H5)+E4</f>
        <v>5384453.125</v>
      </c>
      <c r="H4" s="554" t="s">
        <v>13</v>
      </c>
      <c r="I4" s="90" t="s">
        <v>680</v>
      </c>
      <c r="J4" s="90" t="s">
        <v>14</v>
      </c>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row>
    <row r="5" spans="1:39" ht="15" thickBot="1" x14ac:dyDescent="0.25">
      <c r="A5" s="148"/>
      <c r="B5" s="167" t="s">
        <v>15</v>
      </c>
      <c r="C5" s="168">
        <v>2000000</v>
      </c>
      <c r="D5" s="168">
        <f>+(C5*H5)+C5</f>
        <v>2050000</v>
      </c>
      <c r="E5" s="168">
        <f>+(D5*H5)+D5</f>
        <v>2101250</v>
      </c>
      <c r="F5" s="169">
        <f>+(E5*H5)+E5</f>
        <v>2153781.25</v>
      </c>
      <c r="H5" s="555">
        <v>2.5000000000000001E-2</v>
      </c>
      <c r="I5" s="91">
        <v>4.4999999999999998E-2</v>
      </c>
      <c r="J5" s="91">
        <v>0.04</v>
      </c>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row>
    <row r="6" spans="1:39" ht="15" thickTop="1" x14ac:dyDescent="0.2">
      <c r="A6" s="54"/>
      <c r="D6" s="56"/>
    </row>
    <row r="7" spans="1:39" ht="27.6" customHeight="1" x14ac:dyDescent="0.2">
      <c r="A7" s="54"/>
    </row>
    <row r="8" spans="1:39" ht="43.5" x14ac:dyDescent="0.25">
      <c r="A8" s="638"/>
      <c r="B8" s="593" t="s">
        <v>16</v>
      </c>
      <c r="C8" s="594"/>
      <c r="D8" s="171" t="s">
        <v>17</v>
      </c>
      <c r="E8" s="172" t="s">
        <v>18</v>
      </c>
      <c r="F8" s="172"/>
      <c r="G8" s="172"/>
      <c r="H8" s="556" t="s">
        <v>19</v>
      </c>
      <c r="I8" s="172" t="s">
        <v>20</v>
      </c>
      <c r="J8" s="272"/>
    </row>
    <row r="9" spans="1:39" ht="15" x14ac:dyDescent="0.25">
      <c r="A9" s="639"/>
      <c r="B9" s="595"/>
      <c r="C9" s="596"/>
      <c r="D9" s="173">
        <v>2023</v>
      </c>
      <c r="E9" s="173">
        <v>2024</v>
      </c>
      <c r="F9" s="173">
        <v>2025</v>
      </c>
      <c r="G9" s="173">
        <v>2026</v>
      </c>
      <c r="H9" s="557"/>
      <c r="I9" s="173"/>
      <c r="J9" s="136"/>
    </row>
    <row r="10" spans="1:39" ht="32.1" customHeight="1" x14ac:dyDescent="0.25">
      <c r="A10" s="179">
        <v>1</v>
      </c>
      <c r="B10" s="67" t="s">
        <v>21</v>
      </c>
      <c r="C10" s="175" t="s">
        <v>682</v>
      </c>
      <c r="D10" s="68">
        <f>+C4</f>
        <v>5000000</v>
      </c>
      <c r="E10" s="68">
        <f>+D4</f>
        <v>5125000</v>
      </c>
      <c r="F10" s="68">
        <f t="shared" ref="F10:G10" si="0">+E4</f>
        <v>5253125</v>
      </c>
      <c r="G10" s="68">
        <f t="shared" si="0"/>
        <v>5384453.125</v>
      </c>
      <c r="H10" s="558" t="s">
        <v>22</v>
      </c>
      <c r="I10" s="68" t="s">
        <v>23</v>
      </c>
      <c r="J10" s="136"/>
    </row>
    <row r="11" spans="1:39" ht="129.75" customHeight="1" x14ac:dyDescent="0.25">
      <c r="A11" s="179">
        <v>2</v>
      </c>
      <c r="B11" s="67" t="s">
        <v>24</v>
      </c>
      <c r="C11" s="175" t="s">
        <v>682</v>
      </c>
      <c r="D11" s="68">
        <f>+C4</f>
        <v>5000000</v>
      </c>
      <c r="E11" s="68">
        <f>+D4</f>
        <v>5125000</v>
      </c>
      <c r="F11" s="68">
        <f>+E4</f>
        <v>5253125</v>
      </c>
      <c r="G11" s="68">
        <f>+F4</f>
        <v>5384453.125</v>
      </c>
      <c r="H11" s="558" t="s">
        <v>25</v>
      </c>
      <c r="I11" s="68" t="s">
        <v>26</v>
      </c>
      <c r="J11" s="136"/>
    </row>
    <row r="12" spans="1:39" ht="26.25" customHeight="1" x14ac:dyDescent="0.25">
      <c r="A12" s="640" t="s">
        <v>27</v>
      </c>
      <c r="B12" s="641"/>
      <c r="C12" s="641"/>
      <c r="D12" s="641"/>
      <c r="E12" s="641"/>
      <c r="F12" s="641"/>
      <c r="G12" s="641"/>
      <c r="H12" s="641"/>
      <c r="I12" s="642"/>
      <c r="J12" s="136"/>
    </row>
    <row r="13" spans="1:39" ht="43.5" x14ac:dyDescent="0.25">
      <c r="A13" s="174" t="s">
        <v>681</v>
      </c>
      <c r="B13" s="154" t="s">
        <v>28</v>
      </c>
      <c r="C13" s="176" t="s">
        <v>682</v>
      </c>
      <c r="D13" s="92"/>
      <c r="E13" s="92"/>
      <c r="F13" s="92">
        <f>+F11</f>
        <v>5253125</v>
      </c>
      <c r="G13" s="92"/>
      <c r="H13" s="314" t="s">
        <v>29</v>
      </c>
      <c r="I13" s="92"/>
      <c r="J13" s="272"/>
    </row>
    <row r="14" spans="1:39" ht="57" x14ac:dyDescent="0.2">
      <c r="A14" s="174" t="s">
        <v>30</v>
      </c>
      <c r="B14" s="154" t="s">
        <v>31</v>
      </c>
      <c r="C14" s="176" t="s">
        <v>682</v>
      </c>
      <c r="D14" s="93">
        <f>+D13/1.8</f>
        <v>0</v>
      </c>
      <c r="E14" s="93">
        <f>+E13/1.8</f>
        <v>0</v>
      </c>
      <c r="F14" s="93">
        <f>+F13/1.8</f>
        <v>2918402.7777777775</v>
      </c>
      <c r="G14" s="93">
        <f>+G13/1.8</f>
        <v>0</v>
      </c>
      <c r="H14" s="314" t="s">
        <v>32</v>
      </c>
      <c r="I14" s="109"/>
      <c r="J14" s="273"/>
    </row>
    <row r="15" spans="1:39" ht="72" x14ac:dyDescent="0.25">
      <c r="A15" s="174" t="s">
        <v>33</v>
      </c>
      <c r="B15" s="154" t="s">
        <v>684</v>
      </c>
      <c r="C15" s="176" t="s">
        <v>682</v>
      </c>
      <c r="D15" s="93">
        <f>0.1*D14</f>
        <v>0</v>
      </c>
      <c r="E15" s="93">
        <f>0.1*E14</f>
        <v>0</v>
      </c>
      <c r="F15" s="93">
        <f>0.1*F14</f>
        <v>291840.27777777775</v>
      </c>
      <c r="G15" s="93">
        <f>0.1*G14</f>
        <v>0</v>
      </c>
      <c r="H15" s="314" t="s">
        <v>34</v>
      </c>
      <c r="I15" s="93"/>
      <c r="J15" s="136"/>
    </row>
    <row r="16" spans="1:39" ht="33.75" customHeight="1" x14ac:dyDescent="0.25">
      <c r="A16" s="174">
        <v>3.3</v>
      </c>
      <c r="B16" s="154" t="s">
        <v>35</v>
      </c>
      <c r="C16" s="176" t="s">
        <v>682</v>
      </c>
      <c r="D16" s="93">
        <f>+D14+D15</f>
        <v>0</v>
      </c>
      <c r="E16" s="93">
        <f>+E14+E15</f>
        <v>0</v>
      </c>
      <c r="F16" s="93">
        <f>+F14+F15</f>
        <v>3210243.055555555</v>
      </c>
      <c r="G16" s="93">
        <f>+G14+G15</f>
        <v>0</v>
      </c>
      <c r="H16" s="314"/>
      <c r="I16" s="315" t="s">
        <v>36</v>
      </c>
      <c r="J16" s="272"/>
    </row>
    <row r="17" spans="1:10" ht="27" customHeight="1" x14ac:dyDescent="0.25">
      <c r="A17" s="640" t="s">
        <v>37</v>
      </c>
      <c r="B17" s="643"/>
      <c r="C17" s="643"/>
      <c r="D17" s="641"/>
      <c r="E17" s="641"/>
      <c r="F17" s="641"/>
      <c r="G17" s="641"/>
      <c r="H17" s="641"/>
      <c r="I17" s="642"/>
      <c r="J17" s="136"/>
    </row>
    <row r="18" spans="1:10" ht="29.25" x14ac:dyDescent="0.25">
      <c r="A18" s="188" t="s">
        <v>685</v>
      </c>
      <c r="B18" s="156" t="s">
        <v>38</v>
      </c>
      <c r="C18" s="177" t="s">
        <v>682</v>
      </c>
      <c r="D18" s="178">
        <v>1000000</v>
      </c>
      <c r="E18" s="94">
        <v>1025000</v>
      </c>
      <c r="F18" s="94">
        <v>1050625</v>
      </c>
      <c r="G18" s="94">
        <v>1076890.625</v>
      </c>
      <c r="H18" s="559" t="s">
        <v>39</v>
      </c>
      <c r="I18" s="110" t="s">
        <v>40</v>
      </c>
      <c r="J18" s="136"/>
    </row>
    <row r="19" spans="1:10" ht="57" x14ac:dyDescent="0.25">
      <c r="A19" s="188" t="s">
        <v>41</v>
      </c>
      <c r="B19" s="156" t="s">
        <v>42</v>
      </c>
      <c r="C19" s="177" t="s">
        <v>682</v>
      </c>
      <c r="D19" s="94">
        <f>+C4*$I$5</f>
        <v>225000</v>
      </c>
      <c r="E19" s="94">
        <f>+D4*$I$5</f>
        <v>230625</v>
      </c>
      <c r="F19" s="94">
        <f>+E4*$I$5</f>
        <v>236390.625</v>
      </c>
      <c r="G19" s="94">
        <f>+F4*$I$5</f>
        <v>242300.390625</v>
      </c>
      <c r="H19" s="559" t="s">
        <v>43</v>
      </c>
      <c r="I19" s="94"/>
      <c r="J19" s="136"/>
    </row>
    <row r="20" spans="1:10" ht="43.5" x14ac:dyDescent="0.25">
      <c r="A20" s="188" t="s">
        <v>44</v>
      </c>
      <c r="B20" s="156" t="s">
        <v>45</v>
      </c>
      <c r="C20" s="177" t="s">
        <v>46</v>
      </c>
      <c r="D20" s="95">
        <v>0.85</v>
      </c>
      <c r="E20" s="95">
        <v>0.9</v>
      </c>
      <c r="F20" s="95">
        <v>0.95</v>
      </c>
      <c r="G20" s="95">
        <v>1</v>
      </c>
      <c r="H20" s="559" t="s">
        <v>47</v>
      </c>
      <c r="I20" s="95"/>
      <c r="J20" s="136"/>
    </row>
    <row r="21" spans="1:10" ht="29.25" x14ac:dyDescent="0.25">
      <c r="A21" s="188" t="s">
        <v>48</v>
      </c>
      <c r="B21" s="156" t="s">
        <v>49</v>
      </c>
      <c r="C21" s="177" t="s">
        <v>682</v>
      </c>
      <c r="D21" s="94">
        <f>+D19*D20</f>
        <v>191250</v>
      </c>
      <c r="E21" s="94">
        <f t="shared" ref="E21:G21" si="1">+E19*E20</f>
        <v>207562.5</v>
      </c>
      <c r="F21" s="94">
        <f t="shared" si="1"/>
        <v>224571.09375</v>
      </c>
      <c r="G21" s="94">
        <f t="shared" si="1"/>
        <v>242300.390625</v>
      </c>
      <c r="H21" s="559" t="s">
        <v>50</v>
      </c>
      <c r="I21" s="110" t="s">
        <v>51</v>
      </c>
      <c r="J21" s="136"/>
    </row>
    <row r="22" spans="1:10" ht="71.25" x14ac:dyDescent="0.25">
      <c r="A22" s="188" t="s">
        <v>52</v>
      </c>
      <c r="B22" s="156" t="s">
        <v>53</v>
      </c>
      <c r="C22" s="177" t="s">
        <v>682</v>
      </c>
      <c r="D22" s="94">
        <f>+C4*$J$5</f>
        <v>200000</v>
      </c>
      <c r="E22" s="94">
        <f>+D4*$J$5</f>
        <v>205000</v>
      </c>
      <c r="F22" s="94">
        <f>+E4*$J$5</f>
        <v>210125</v>
      </c>
      <c r="G22" s="94">
        <f>+F4*$J$5</f>
        <v>215378.125</v>
      </c>
      <c r="H22" s="559" t="s">
        <v>54</v>
      </c>
      <c r="I22" s="94"/>
      <c r="J22" s="136"/>
    </row>
    <row r="23" spans="1:10" ht="43.5" x14ac:dyDescent="0.25">
      <c r="A23" s="188" t="s">
        <v>55</v>
      </c>
      <c r="B23" s="156" t="s">
        <v>56</v>
      </c>
      <c r="C23" s="177" t="s">
        <v>46</v>
      </c>
      <c r="D23" s="95">
        <v>0.75</v>
      </c>
      <c r="E23" s="95">
        <v>0.8</v>
      </c>
      <c r="F23" s="95">
        <v>0.85</v>
      </c>
      <c r="G23" s="95">
        <v>0.9</v>
      </c>
      <c r="H23" s="559" t="s">
        <v>687</v>
      </c>
      <c r="I23" s="95"/>
      <c r="J23" s="136"/>
    </row>
    <row r="24" spans="1:10" ht="43.5" x14ac:dyDescent="0.25">
      <c r="A24" s="188" t="s">
        <v>57</v>
      </c>
      <c r="B24" s="156" t="s">
        <v>58</v>
      </c>
      <c r="C24" s="177" t="s">
        <v>682</v>
      </c>
      <c r="D24" s="94">
        <f t="shared" ref="D24:G24" si="2">+D22*D23</f>
        <v>150000</v>
      </c>
      <c r="E24" s="94">
        <f t="shared" si="2"/>
        <v>164000</v>
      </c>
      <c r="F24" s="94">
        <f t="shared" si="2"/>
        <v>178606.25</v>
      </c>
      <c r="G24" s="94">
        <f t="shared" si="2"/>
        <v>193840.3125</v>
      </c>
      <c r="H24" s="559" t="s">
        <v>59</v>
      </c>
      <c r="I24" s="110" t="s">
        <v>60</v>
      </c>
      <c r="J24" s="136"/>
    </row>
    <row r="25" spans="1:10" ht="43.5" x14ac:dyDescent="0.25">
      <c r="A25" s="188" t="s">
        <v>688</v>
      </c>
      <c r="B25" s="156" t="s">
        <v>61</v>
      </c>
      <c r="C25" s="177" t="s">
        <v>682</v>
      </c>
      <c r="D25" s="94">
        <v>85000</v>
      </c>
      <c r="E25" s="94">
        <v>85000</v>
      </c>
      <c r="F25" s="94">
        <v>89000</v>
      </c>
      <c r="G25" s="94">
        <v>92000</v>
      </c>
      <c r="H25" s="559" t="s">
        <v>62</v>
      </c>
      <c r="I25" s="110" t="s">
        <v>63</v>
      </c>
      <c r="J25" s="136"/>
    </row>
    <row r="26" spans="1:10" ht="28.5" x14ac:dyDescent="0.25">
      <c r="A26" s="188" t="s">
        <v>689</v>
      </c>
      <c r="B26" s="156" t="s">
        <v>686</v>
      </c>
      <c r="C26" s="177" t="s">
        <v>682</v>
      </c>
      <c r="D26" s="94">
        <f t="shared" ref="D26:G26" si="3">+D21+D24+D25</f>
        <v>426250</v>
      </c>
      <c r="E26" s="94">
        <f t="shared" si="3"/>
        <v>456562.5</v>
      </c>
      <c r="F26" s="94">
        <f t="shared" si="3"/>
        <v>492177.34375</v>
      </c>
      <c r="G26" s="94">
        <f t="shared" si="3"/>
        <v>528140.703125</v>
      </c>
      <c r="H26" s="559"/>
      <c r="I26" s="94"/>
      <c r="J26" s="136"/>
    </row>
    <row r="27" spans="1:10" ht="51.75" customHeight="1" x14ac:dyDescent="0.25">
      <c r="A27" s="157">
        <v>5</v>
      </c>
      <c r="B27" s="597" t="s">
        <v>64</v>
      </c>
      <c r="C27" s="598"/>
      <c r="D27" s="96">
        <f>+D26+D16</f>
        <v>426250</v>
      </c>
      <c r="E27" s="96">
        <f t="shared" ref="E27:G27" si="4">+E26+E16</f>
        <v>456562.5</v>
      </c>
      <c r="F27" s="96">
        <f t="shared" si="4"/>
        <v>3702420.399305555</v>
      </c>
      <c r="G27" s="96">
        <f t="shared" si="4"/>
        <v>528140.703125</v>
      </c>
      <c r="H27" s="560" t="s">
        <v>65</v>
      </c>
      <c r="I27" s="111" t="s">
        <v>66</v>
      </c>
      <c r="J27" s="136"/>
    </row>
    <row r="28" spans="1:10" ht="46.5" customHeight="1" x14ac:dyDescent="0.25">
      <c r="A28" s="644" t="s">
        <v>690</v>
      </c>
      <c r="B28" s="603" t="s">
        <v>67</v>
      </c>
      <c r="C28" s="175" t="s">
        <v>682</v>
      </c>
      <c r="D28" s="69">
        <v>400000</v>
      </c>
      <c r="E28" s="69">
        <v>200000</v>
      </c>
      <c r="F28" s="69">
        <v>200000</v>
      </c>
      <c r="G28" s="69">
        <v>100000</v>
      </c>
      <c r="H28" s="647" t="s">
        <v>68</v>
      </c>
      <c r="I28" s="112" t="s">
        <v>69</v>
      </c>
      <c r="J28" s="136"/>
    </row>
    <row r="29" spans="1:10" ht="46.5" customHeight="1" x14ac:dyDescent="0.25">
      <c r="A29" s="645"/>
      <c r="B29" s="604"/>
      <c r="C29" s="175" t="s">
        <v>46</v>
      </c>
      <c r="D29" s="180">
        <f>+D28/D27</f>
        <v>0.93841642228739008</v>
      </c>
      <c r="E29" s="180">
        <f>+E28/E27</f>
        <v>0.43805612594113619</v>
      </c>
      <c r="F29" s="180">
        <f>+F28/F27</f>
        <v>5.401871706344126E-2</v>
      </c>
      <c r="G29" s="180">
        <f>+G28/G27</f>
        <v>0.18934348253846298</v>
      </c>
      <c r="H29" s="648"/>
      <c r="I29" s="112" t="s">
        <v>70</v>
      </c>
      <c r="J29" s="136"/>
    </row>
    <row r="30" spans="1:10" ht="46.5" customHeight="1" x14ac:dyDescent="0.25">
      <c r="A30" s="644" t="s">
        <v>691</v>
      </c>
      <c r="B30" s="603" t="s">
        <v>71</v>
      </c>
      <c r="C30" s="175" t="s">
        <v>682</v>
      </c>
      <c r="D30" s="69">
        <v>26250</v>
      </c>
      <c r="E30" s="69">
        <v>50000</v>
      </c>
      <c r="F30" s="69">
        <v>2500000</v>
      </c>
      <c r="G30" s="69">
        <v>50000</v>
      </c>
      <c r="H30" s="647" t="s">
        <v>72</v>
      </c>
      <c r="I30" s="112" t="s">
        <v>73</v>
      </c>
      <c r="J30" s="136"/>
    </row>
    <row r="31" spans="1:10" ht="46.5" customHeight="1" x14ac:dyDescent="0.25">
      <c r="A31" s="645">
        <v>7.2</v>
      </c>
      <c r="B31" s="604" t="s">
        <v>71</v>
      </c>
      <c r="C31" s="175" t="s">
        <v>46</v>
      </c>
      <c r="D31" s="180">
        <f>+D30/+D27</f>
        <v>6.1583577712609971E-2</v>
      </c>
      <c r="E31" s="180">
        <f t="shared" ref="E31:G31" si="5">+E30/+E27</f>
        <v>0.10951403148528405</v>
      </c>
      <c r="F31" s="180">
        <f t="shared" si="5"/>
        <v>0.67523396329301577</v>
      </c>
      <c r="G31" s="180">
        <f t="shared" si="5"/>
        <v>9.4671741269231488E-2</v>
      </c>
      <c r="H31" s="648" t="s">
        <v>72</v>
      </c>
      <c r="I31" s="112" t="s">
        <v>74</v>
      </c>
      <c r="J31" s="136"/>
    </row>
    <row r="32" spans="1:10" ht="46.5" customHeight="1" x14ac:dyDescent="0.25">
      <c r="A32" s="644" t="s">
        <v>692</v>
      </c>
      <c r="B32" s="603" t="s">
        <v>75</v>
      </c>
      <c r="C32" s="175" t="s">
        <v>682</v>
      </c>
      <c r="D32" s="69">
        <f>+D28+D30</f>
        <v>426250</v>
      </c>
      <c r="E32" s="69">
        <f>+E28+E30</f>
        <v>250000</v>
      </c>
      <c r="F32" s="69">
        <f>+F28+F30</f>
        <v>2700000</v>
      </c>
      <c r="G32" s="69">
        <f>+G28+G30</f>
        <v>150000</v>
      </c>
      <c r="H32" s="647" t="s">
        <v>76</v>
      </c>
      <c r="I32" s="112" t="s">
        <v>77</v>
      </c>
      <c r="J32" s="136"/>
    </row>
    <row r="33" spans="1:10" ht="46.5" customHeight="1" x14ac:dyDescent="0.25">
      <c r="A33" s="645">
        <v>7.3</v>
      </c>
      <c r="B33" s="604" t="s">
        <v>75</v>
      </c>
      <c r="C33" s="175" t="s">
        <v>46</v>
      </c>
      <c r="D33" s="180">
        <f>+D32/D27</f>
        <v>1</v>
      </c>
      <c r="E33" s="180">
        <f t="shared" ref="E33:G33" si="6">+E32/E27</f>
        <v>0.54757015742642023</v>
      </c>
      <c r="F33" s="180">
        <f t="shared" si="6"/>
        <v>0.72925268035645707</v>
      </c>
      <c r="G33" s="180">
        <f t="shared" si="6"/>
        <v>0.28401522380769445</v>
      </c>
      <c r="H33" s="648" t="s">
        <v>76</v>
      </c>
      <c r="I33" s="112" t="s">
        <v>78</v>
      </c>
      <c r="J33" s="136"/>
    </row>
    <row r="34" spans="1:10" ht="57" customHeight="1" x14ac:dyDescent="0.25">
      <c r="A34" s="608">
        <v>8</v>
      </c>
      <c r="B34" s="653" t="s">
        <v>79</v>
      </c>
      <c r="C34" s="214" t="s">
        <v>682</v>
      </c>
      <c r="D34" s="181">
        <f>+D27-D32</f>
        <v>0</v>
      </c>
      <c r="E34" s="181">
        <f t="shared" ref="E34:G34" si="7">+E27-E32</f>
        <v>206562.5</v>
      </c>
      <c r="F34" s="181">
        <f t="shared" si="7"/>
        <v>1002420.399305555</v>
      </c>
      <c r="G34" s="181">
        <f t="shared" si="7"/>
        <v>378140.703125</v>
      </c>
      <c r="H34" s="649" t="s">
        <v>80</v>
      </c>
      <c r="I34" s="182" t="s">
        <v>81</v>
      </c>
      <c r="J34" s="136"/>
    </row>
    <row r="35" spans="1:10" ht="57" customHeight="1" x14ac:dyDescent="0.25">
      <c r="A35" s="609">
        <v>8</v>
      </c>
      <c r="B35" s="654" t="s">
        <v>79</v>
      </c>
      <c r="C35" s="214" t="s">
        <v>46</v>
      </c>
      <c r="D35" s="183">
        <f>+D34/+D27</f>
        <v>0</v>
      </c>
      <c r="E35" s="183">
        <f t="shared" ref="E35:G35" si="8">+E34/+E27</f>
        <v>0.45242984257357977</v>
      </c>
      <c r="F35" s="183">
        <f t="shared" si="8"/>
        <v>0.27074731964354293</v>
      </c>
      <c r="G35" s="183">
        <f t="shared" si="8"/>
        <v>0.71598477619230549</v>
      </c>
      <c r="H35" s="650"/>
      <c r="I35" s="182" t="s">
        <v>82</v>
      </c>
      <c r="J35" s="136"/>
    </row>
    <row r="36" spans="1:10" ht="36" customHeight="1" x14ac:dyDescent="0.25">
      <c r="A36" s="616">
        <v>9</v>
      </c>
      <c r="B36" s="610" t="s">
        <v>83</v>
      </c>
      <c r="C36" s="218" t="s">
        <v>682</v>
      </c>
      <c r="D36" s="184">
        <v>0</v>
      </c>
      <c r="E36" s="184">
        <v>206562.5</v>
      </c>
      <c r="F36" s="184">
        <v>1002420.399305555</v>
      </c>
      <c r="G36" s="184">
        <v>0</v>
      </c>
      <c r="H36" s="610"/>
      <c r="I36" s="184" t="s">
        <v>84</v>
      </c>
      <c r="J36" s="272"/>
    </row>
    <row r="37" spans="1:10" ht="36" customHeight="1" x14ac:dyDescent="0.25">
      <c r="A37" s="617">
        <v>9</v>
      </c>
      <c r="B37" s="611" t="s">
        <v>85</v>
      </c>
      <c r="C37" s="215" t="s">
        <v>46</v>
      </c>
      <c r="D37" s="185">
        <f>+D36/+$F$27</f>
        <v>0</v>
      </c>
      <c r="E37" s="185">
        <f>+E36/+$F$27</f>
        <v>5.5791206217085429E-2</v>
      </c>
      <c r="F37" s="185">
        <f>+F36/+$F$27</f>
        <v>0.27074731964354293</v>
      </c>
      <c r="G37" s="185">
        <f>+G36/+$F$27</f>
        <v>0</v>
      </c>
      <c r="H37" s="611" t="s">
        <v>86</v>
      </c>
      <c r="I37" s="184" t="s">
        <v>87</v>
      </c>
      <c r="J37" s="136"/>
    </row>
    <row r="38" spans="1:10" ht="36" customHeight="1" x14ac:dyDescent="0.25">
      <c r="A38" s="651">
        <v>10</v>
      </c>
      <c r="B38" s="612" t="s">
        <v>88</v>
      </c>
      <c r="C38" s="216" t="s">
        <v>682</v>
      </c>
      <c r="D38" s="186">
        <f>+D36+D32</f>
        <v>426250</v>
      </c>
      <c r="E38" s="186">
        <f>+E36+E32</f>
        <v>456562.5</v>
      </c>
      <c r="F38" s="186">
        <f>+F36+F32</f>
        <v>3702420.399305555</v>
      </c>
      <c r="G38" s="186">
        <f>+G36+G32</f>
        <v>150000</v>
      </c>
      <c r="H38" s="561"/>
      <c r="I38" s="186" t="s">
        <v>89</v>
      </c>
      <c r="J38" s="136"/>
    </row>
    <row r="39" spans="1:10" ht="36" customHeight="1" x14ac:dyDescent="0.25">
      <c r="A39" s="652">
        <v>10</v>
      </c>
      <c r="B39" s="613" t="s">
        <v>90</v>
      </c>
      <c r="C39" s="216" t="s">
        <v>46</v>
      </c>
      <c r="D39" s="187">
        <f>+D38/D27</f>
        <v>1</v>
      </c>
      <c r="E39" s="187">
        <f t="shared" ref="E39:G39" si="9">+E38/E27</f>
        <v>1</v>
      </c>
      <c r="F39" s="187">
        <f t="shared" si="9"/>
        <v>1</v>
      </c>
      <c r="G39" s="187">
        <f t="shared" si="9"/>
        <v>0.28401522380769445</v>
      </c>
      <c r="H39" s="561"/>
      <c r="I39" s="186" t="s">
        <v>91</v>
      </c>
      <c r="J39" s="136"/>
    </row>
    <row r="40" spans="1:10" ht="36" customHeight="1" x14ac:dyDescent="0.25">
      <c r="A40" s="633">
        <v>11</v>
      </c>
      <c r="B40" s="614" t="s">
        <v>92</v>
      </c>
      <c r="C40" s="217" t="s">
        <v>682</v>
      </c>
      <c r="D40" s="97">
        <f>+D27-D38</f>
        <v>0</v>
      </c>
      <c r="E40" s="97">
        <f t="shared" ref="E40:G40" si="10">+E27-E38</f>
        <v>0</v>
      </c>
      <c r="F40" s="97">
        <f t="shared" si="10"/>
        <v>0</v>
      </c>
      <c r="G40" s="97">
        <f t="shared" si="10"/>
        <v>378140.703125</v>
      </c>
      <c r="H40" s="562"/>
      <c r="I40" s="97" t="s">
        <v>93</v>
      </c>
      <c r="J40" s="136"/>
    </row>
    <row r="41" spans="1:10" ht="36" customHeight="1" x14ac:dyDescent="0.25">
      <c r="A41" s="634">
        <v>11</v>
      </c>
      <c r="B41" s="615" t="s">
        <v>92</v>
      </c>
      <c r="C41" s="217" t="s">
        <v>46</v>
      </c>
      <c r="D41" s="180">
        <f>+D40/+D27</f>
        <v>0</v>
      </c>
      <c r="E41" s="180">
        <f t="shared" ref="E41:G41" si="11">+E40/+E27</f>
        <v>0</v>
      </c>
      <c r="F41" s="180">
        <f t="shared" si="11"/>
        <v>0</v>
      </c>
      <c r="G41" s="180">
        <f t="shared" si="11"/>
        <v>0.71598477619230549</v>
      </c>
      <c r="H41" s="562"/>
      <c r="I41" s="97" t="s">
        <v>94</v>
      </c>
      <c r="J41" s="136"/>
    </row>
    <row r="42" spans="1:10" ht="36" customHeight="1" x14ac:dyDescent="0.25">
      <c r="A42" s="189">
        <v>12</v>
      </c>
      <c r="B42" s="605" t="s">
        <v>95</v>
      </c>
      <c r="C42" s="606"/>
      <c r="D42" s="97">
        <v>0</v>
      </c>
      <c r="E42" s="97">
        <v>30313</v>
      </c>
      <c r="F42" s="97">
        <v>0</v>
      </c>
      <c r="G42" s="97">
        <v>378141</v>
      </c>
      <c r="H42" s="562" t="s">
        <v>693</v>
      </c>
      <c r="I42" s="97"/>
      <c r="J42" s="136"/>
    </row>
    <row r="43" spans="1:10" ht="36" customHeight="1" x14ac:dyDescent="0.2">
      <c r="A43" s="194"/>
      <c r="B43" s="195"/>
      <c r="C43" s="195"/>
      <c r="D43" s="196"/>
      <c r="E43" s="196"/>
      <c r="F43" s="196"/>
      <c r="G43" s="196"/>
      <c r="H43" s="563"/>
      <c r="I43" s="196"/>
    </row>
    <row r="44" spans="1:10" s="70" customFormat="1" ht="30.6" customHeight="1" x14ac:dyDescent="0.25">
      <c r="A44" s="607" t="s">
        <v>96</v>
      </c>
      <c r="B44" s="607"/>
      <c r="C44" s="607"/>
      <c r="D44" s="607"/>
      <c r="E44" s="607"/>
      <c r="F44" s="607"/>
      <c r="G44" s="607"/>
      <c r="H44" s="607"/>
      <c r="I44" s="607"/>
    </row>
    <row r="45" spans="1:10" ht="15" x14ac:dyDescent="0.25">
      <c r="A45" s="190"/>
      <c r="B45" s="72" t="s">
        <v>97</v>
      </c>
      <c r="C45" s="71" t="s">
        <v>682</v>
      </c>
      <c r="D45" s="73"/>
      <c r="E45" s="73">
        <f>+E27</f>
        <v>456562.5</v>
      </c>
      <c r="F45" s="73">
        <f>+F27</f>
        <v>3702420.399305555</v>
      </c>
      <c r="G45" s="73">
        <f>+G27</f>
        <v>528140.703125</v>
      </c>
      <c r="H45" s="73" t="s">
        <v>98</v>
      </c>
      <c r="I45" s="113"/>
      <c r="J45" s="266"/>
    </row>
    <row r="46" spans="1:10" ht="14.1" customHeight="1" x14ac:dyDescent="0.2">
      <c r="A46" s="620" t="s">
        <v>99</v>
      </c>
      <c r="B46" s="621"/>
      <c r="C46" s="621"/>
      <c r="D46" s="621"/>
      <c r="E46" s="621"/>
      <c r="F46" s="621"/>
      <c r="G46" s="621"/>
      <c r="H46" s="621"/>
      <c r="I46" s="622"/>
      <c r="J46" s="266"/>
    </row>
    <row r="47" spans="1:10" x14ac:dyDescent="0.2">
      <c r="A47" s="618">
        <v>14</v>
      </c>
      <c r="B47" s="599" t="s">
        <v>100</v>
      </c>
      <c r="C47" s="114" t="s">
        <v>682</v>
      </c>
      <c r="D47" s="115"/>
      <c r="E47" s="115">
        <v>85000</v>
      </c>
      <c r="F47" s="115">
        <v>1000000</v>
      </c>
      <c r="G47" s="115">
        <v>85000</v>
      </c>
      <c r="H47" s="115"/>
      <c r="I47" s="116" t="s">
        <v>101</v>
      </c>
      <c r="J47" s="266"/>
    </row>
    <row r="48" spans="1:10" ht="36" customHeight="1" x14ac:dyDescent="0.2">
      <c r="A48" s="619"/>
      <c r="B48" s="600"/>
      <c r="C48" s="114" t="s">
        <v>46</v>
      </c>
      <c r="D48" s="117"/>
      <c r="E48" s="117">
        <f>+E47/E45</f>
        <v>0.18617385352498289</v>
      </c>
      <c r="F48" s="117">
        <f>+F47/F45</f>
        <v>0.27009358531720634</v>
      </c>
      <c r="G48" s="117">
        <f>+G47/G45</f>
        <v>0.16094196015769355</v>
      </c>
      <c r="H48" s="117"/>
      <c r="I48" s="119" t="s">
        <v>102</v>
      </c>
      <c r="J48" s="266"/>
    </row>
    <row r="49" spans="1:10" ht="14.1" customHeight="1" x14ac:dyDescent="0.2">
      <c r="A49" s="618">
        <v>15</v>
      </c>
      <c r="B49" s="601" t="s">
        <v>103</v>
      </c>
      <c r="C49" s="114" t="s">
        <v>682</v>
      </c>
      <c r="D49" s="118"/>
      <c r="E49" s="115">
        <v>85000</v>
      </c>
      <c r="F49" s="115">
        <v>350000</v>
      </c>
      <c r="G49" s="115">
        <v>85000</v>
      </c>
      <c r="H49" s="118"/>
      <c r="I49" s="117" t="s">
        <v>104</v>
      </c>
      <c r="J49" s="266"/>
    </row>
    <row r="50" spans="1:10" ht="28.5" customHeight="1" x14ac:dyDescent="0.2">
      <c r="A50" s="619"/>
      <c r="B50" s="602"/>
      <c r="C50" s="114" t="s">
        <v>46</v>
      </c>
      <c r="D50" s="117"/>
      <c r="E50" s="117">
        <f>+E49/E47</f>
        <v>1</v>
      </c>
      <c r="F50" s="117">
        <f>+F49/F47</f>
        <v>0.35</v>
      </c>
      <c r="G50" s="117">
        <f>+G49/G47</f>
        <v>1</v>
      </c>
      <c r="H50" s="117"/>
      <c r="I50" s="117" t="s">
        <v>105</v>
      </c>
      <c r="J50" s="266"/>
    </row>
    <row r="51" spans="1:10" ht="14.1" customHeight="1" x14ac:dyDescent="0.2">
      <c r="A51" s="618">
        <v>16</v>
      </c>
      <c r="B51" s="599" t="s">
        <v>106</v>
      </c>
      <c r="C51" s="114" t="s">
        <v>682</v>
      </c>
      <c r="D51" s="115"/>
      <c r="E51" s="115">
        <f>+E47-E49</f>
        <v>0</v>
      </c>
      <c r="F51" s="115">
        <f>+F47-F49</f>
        <v>650000</v>
      </c>
      <c r="G51" s="115">
        <f>+G47-G49</f>
        <v>0</v>
      </c>
      <c r="H51" s="115"/>
      <c r="I51" s="115"/>
    </row>
    <row r="52" spans="1:10" ht="14.85" customHeight="1" x14ac:dyDescent="0.2">
      <c r="A52" s="619"/>
      <c r="B52" s="600"/>
      <c r="C52" s="114" t="s">
        <v>46</v>
      </c>
      <c r="D52" s="117"/>
      <c r="E52" s="117">
        <f>+E51/E45</f>
        <v>0</v>
      </c>
      <c r="F52" s="117">
        <f>+F51/F45</f>
        <v>0.17556083045618409</v>
      </c>
      <c r="G52" s="117">
        <f>+G51/G45</f>
        <v>0</v>
      </c>
      <c r="H52" s="117"/>
      <c r="I52" s="117"/>
    </row>
    <row r="53" spans="1:10" ht="14.1" customHeight="1" x14ac:dyDescent="0.2">
      <c r="A53" s="618">
        <v>17</v>
      </c>
      <c r="B53" s="599" t="s">
        <v>107</v>
      </c>
      <c r="C53" s="114" t="s">
        <v>682</v>
      </c>
      <c r="D53" s="115"/>
      <c r="E53" s="115"/>
      <c r="F53" s="115">
        <f>+F47-F51</f>
        <v>350000</v>
      </c>
      <c r="G53" s="115"/>
      <c r="H53" s="115"/>
      <c r="I53" s="116" t="s">
        <v>108</v>
      </c>
    </row>
    <row r="54" spans="1:10" ht="21" customHeight="1" x14ac:dyDescent="0.2">
      <c r="A54" s="619">
        <v>17</v>
      </c>
      <c r="B54" s="600" t="s">
        <v>109</v>
      </c>
      <c r="C54" s="114" t="s">
        <v>46</v>
      </c>
      <c r="D54" s="115"/>
      <c r="E54" s="117">
        <f>+E53/E45</f>
        <v>0</v>
      </c>
      <c r="F54" s="117">
        <f>+F53/F47</f>
        <v>0.35</v>
      </c>
      <c r="G54" s="117">
        <f>+G53/G45</f>
        <v>0</v>
      </c>
      <c r="H54" s="117"/>
      <c r="I54" s="119" t="s">
        <v>110</v>
      </c>
    </row>
    <row r="55" spans="1:10" ht="14.1" customHeight="1" x14ac:dyDescent="0.2">
      <c r="A55" s="632">
        <v>18</v>
      </c>
      <c r="B55" s="646" t="s">
        <v>111</v>
      </c>
      <c r="C55" s="114" t="s">
        <v>682</v>
      </c>
      <c r="D55" s="115"/>
      <c r="E55" s="115">
        <f>+E47-E49-E53</f>
        <v>0</v>
      </c>
      <c r="F55" s="115">
        <f t="shared" ref="F55:G55" si="12">+F47-F49-F53</f>
        <v>300000</v>
      </c>
      <c r="G55" s="115">
        <f t="shared" si="12"/>
        <v>0</v>
      </c>
      <c r="H55" s="599" t="s">
        <v>694</v>
      </c>
      <c r="I55" s="116" t="s">
        <v>112</v>
      </c>
    </row>
    <row r="56" spans="1:10" ht="31.5" customHeight="1" x14ac:dyDescent="0.2">
      <c r="A56" s="632">
        <v>17</v>
      </c>
      <c r="B56" s="646" t="s">
        <v>109</v>
      </c>
      <c r="C56" s="114" t="s">
        <v>46</v>
      </c>
      <c r="D56" s="115"/>
      <c r="E56" s="115">
        <f>+E55/E48</f>
        <v>0</v>
      </c>
      <c r="F56" s="115">
        <f>+F55/F47</f>
        <v>0.3</v>
      </c>
      <c r="G56" s="115">
        <f>+G55/G48</f>
        <v>0</v>
      </c>
      <c r="H56" s="600"/>
      <c r="I56" s="119" t="s">
        <v>113</v>
      </c>
    </row>
    <row r="57" spans="1:10" ht="51" customHeight="1" x14ac:dyDescent="0.2">
      <c r="A57" s="191">
        <v>19</v>
      </c>
      <c r="B57" s="137" t="s">
        <v>95</v>
      </c>
      <c r="C57" s="114" t="s">
        <v>682</v>
      </c>
      <c r="D57" s="115"/>
      <c r="E57" s="115"/>
      <c r="F57" s="115">
        <v>300000</v>
      </c>
      <c r="G57" s="115"/>
      <c r="H57" s="120" t="s">
        <v>694</v>
      </c>
      <c r="I57" s="116"/>
    </row>
    <row r="58" spans="1:10" s="136" customFormat="1" ht="14.1" customHeight="1" x14ac:dyDescent="0.25">
      <c r="A58" s="590" t="s">
        <v>114</v>
      </c>
      <c r="B58" s="590"/>
      <c r="C58" s="590"/>
      <c r="D58" s="590"/>
      <c r="E58" s="590"/>
      <c r="F58" s="590"/>
      <c r="G58" s="590"/>
      <c r="H58" s="590"/>
      <c r="I58" s="591"/>
    </row>
    <row r="59" spans="1:10" ht="14.1" customHeight="1" x14ac:dyDescent="0.2">
      <c r="A59" s="626">
        <v>20</v>
      </c>
      <c r="B59" s="630" t="s">
        <v>115</v>
      </c>
      <c r="C59" s="121" t="s">
        <v>682</v>
      </c>
      <c r="D59" s="122"/>
      <c r="E59" s="122">
        <v>200000</v>
      </c>
      <c r="F59" s="122">
        <v>1500000</v>
      </c>
      <c r="G59" s="122">
        <v>200000</v>
      </c>
      <c r="H59" s="122"/>
      <c r="I59" s="123" t="s">
        <v>116</v>
      </c>
    </row>
    <row r="60" spans="1:10" ht="33" customHeight="1" x14ac:dyDescent="0.2">
      <c r="A60" s="627"/>
      <c r="B60" s="631"/>
      <c r="C60" s="121" t="s">
        <v>46</v>
      </c>
      <c r="D60" s="124"/>
      <c r="E60" s="124">
        <f>+E59/E45</f>
        <v>0.43805612594113619</v>
      </c>
      <c r="F60" s="124">
        <f t="shared" ref="F60:G60" si="13">+F59/F45</f>
        <v>0.40514037797580948</v>
      </c>
      <c r="G60" s="124">
        <f t="shared" si="13"/>
        <v>0.37868696507692595</v>
      </c>
      <c r="H60" s="124"/>
      <c r="I60" s="125" t="s">
        <v>117</v>
      </c>
    </row>
    <row r="61" spans="1:10" ht="14.1" customHeight="1" x14ac:dyDescent="0.2">
      <c r="A61" s="626">
        <v>21</v>
      </c>
      <c r="B61" s="628" t="s">
        <v>118</v>
      </c>
      <c r="C61" s="121" t="s">
        <v>682</v>
      </c>
      <c r="D61" s="126"/>
      <c r="E61" s="122">
        <v>100000</v>
      </c>
      <c r="F61" s="122">
        <v>500000</v>
      </c>
      <c r="G61" s="122">
        <v>100000</v>
      </c>
      <c r="H61" s="126"/>
      <c r="I61" s="124" t="s">
        <v>119</v>
      </c>
    </row>
    <row r="62" spans="1:10" ht="34.5" customHeight="1" x14ac:dyDescent="0.2">
      <c r="A62" s="627"/>
      <c r="B62" s="629"/>
      <c r="C62" s="121" t="s">
        <v>46</v>
      </c>
      <c r="D62" s="124"/>
      <c r="E62" s="124">
        <f>+E61/E59</f>
        <v>0.5</v>
      </c>
      <c r="F62" s="124">
        <f>+F61/F59</f>
        <v>0.33333333333333331</v>
      </c>
      <c r="G62" s="124">
        <f>+G61/G59</f>
        <v>0.5</v>
      </c>
      <c r="H62" s="124"/>
      <c r="I62" s="124" t="s">
        <v>120</v>
      </c>
    </row>
    <row r="63" spans="1:10" ht="14.1" customHeight="1" x14ac:dyDescent="0.2">
      <c r="A63" s="626">
        <v>22</v>
      </c>
      <c r="B63" s="630" t="s">
        <v>121</v>
      </c>
      <c r="C63" s="121" t="s">
        <v>682</v>
      </c>
      <c r="D63" s="122"/>
      <c r="E63" s="122">
        <f>+E59-E61</f>
        <v>100000</v>
      </c>
      <c r="F63" s="122">
        <f>+F59-F61</f>
        <v>1000000</v>
      </c>
      <c r="G63" s="122">
        <f>+G59-G61</f>
        <v>100000</v>
      </c>
      <c r="H63" s="122"/>
      <c r="I63" s="122"/>
    </row>
    <row r="64" spans="1:10" ht="14.85" customHeight="1" x14ac:dyDescent="0.2">
      <c r="A64" s="627"/>
      <c r="B64" s="631"/>
      <c r="C64" s="121" t="s">
        <v>46</v>
      </c>
      <c r="D64" s="124"/>
      <c r="E64" s="124">
        <f>+E63/E59</f>
        <v>0.5</v>
      </c>
      <c r="F64" s="124">
        <f t="shared" ref="F64:G64" si="14">+F63/F59</f>
        <v>0.66666666666666663</v>
      </c>
      <c r="G64" s="124">
        <f t="shared" si="14"/>
        <v>0.5</v>
      </c>
      <c r="H64" s="124"/>
      <c r="I64" s="124"/>
    </row>
    <row r="65" spans="1:10" ht="14.1" customHeight="1" x14ac:dyDescent="0.2">
      <c r="A65" s="626">
        <v>23</v>
      </c>
      <c r="B65" s="630" t="s">
        <v>122</v>
      </c>
      <c r="C65" s="121" t="s">
        <v>682</v>
      </c>
      <c r="D65" s="122"/>
      <c r="E65" s="268">
        <v>0</v>
      </c>
      <c r="F65" s="268">
        <f>+F59-F63</f>
        <v>500000</v>
      </c>
      <c r="G65" s="268">
        <v>0</v>
      </c>
      <c r="H65" s="122"/>
      <c r="I65" s="123" t="s">
        <v>123</v>
      </c>
    </row>
    <row r="66" spans="1:10" ht="45.75" customHeight="1" x14ac:dyDescent="0.2">
      <c r="A66" s="627">
        <v>17</v>
      </c>
      <c r="B66" s="631" t="s">
        <v>109</v>
      </c>
      <c r="C66" s="121" t="s">
        <v>46</v>
      </c>
      <c r="D66" s="122"/>
      <c r="E66" s="267">
        <f>+E65/E59</f>
        <v>0</v>
      </c>
      <c r="F66" s="267">
        <f>+F65/F59</f>
        <v>0.33333333333333331</v>
      </c>
      <c r="G66" s="267">
        <f t="shared" ref="G66" si="15">+G65/G59</f>
        <v>0</v>
      </c>
      <c r="H66" s="124"/>
      <c r="I66" s="125" t="s">
        <v>124</v>
      </c>
      <c r="J66" s="266"/>
    </row>
    <row r="67" spans="1:10" ht="14.1" customHeight="1" x14ac:dyDescent="0.2">
      <c r="A67" s="626">
        <v>24</v>
      </c>
      <c r="B67" s="630" t="s">
        <v>125</v>
      </c>
      <c r="C67" s="121" t="s">
        <v>682</v>
      </c>
      <c r="D67" s="122"/>
      <c r="E67" s="268">
        <f>+E59-E61-E65</f>
        <v>100000</v>
      </c>
      <c r="F67" s="268">
        <f t="shared" ref="F67:G67" si="16">+F59-F61-F65</f>
        <v>500000</v>
      </c>
      <c r="G67" s="268">
        <f t="shared" si="16"/>
        <v>100000</v>
      </c>
      <c r="H67" s="630" t="s">
        <v>694</v>
      </c>
      <c r="I67" s="123" t="s">
        <v>126</v>
      </c>
      <c r="J67" s="266"/>
    </row>
    <row r="68" spans="1:10" ht="32.25" customHeight="1" x14ac:dyDescent="0.2">
      <c r="A68" s="627">
        <v>17</v>
      </c>
      <c r="B68" s="631" t="s">
        <v>109</v>
      </c>
      <c r="C68" s="121" t="s">
        <v>46</v>
      </c>
      <c r="D68" s="122"/>
      <c r="E68" s="267">
        <f>+E67/E59</f>
        <v>0.5</v>
      </c>
      <c r="F68" s="267">
        <f t="shared" ref="F68:G68" si="17">+F67/F59</f>
        <v>0.33333333333333331</v>
      </c>
      <c r="G68" s="267">
        <f t="shared" si="17"/>
        <v>0.5</v>
      </c>
      <c r="H68" s="631"/>
      <c r="I68" s="125" t="s">
        <v>127</v>
      </c>
      <c r="J68" s="266"/>
    </row>
    <row r="69" spans="1:10" ht="53.25" customHeight="1" x14ac:dyDescent="0.2">
      <c r="A69" s="192">
        <v>25</v>
      </c>
      <c r="B69" s="127" t="s">
        <v>95</v>
      </c>
      <c r="C69" s="121" t="s">
        <v>682</v>
      </c>
      <c r="D69" s="122"/>
      <c r="E69" s="122"/>
      <c r="F69" s="122">
        <f>+F61-F65</f>
        <v>0</v>
      </c>
      <c r="G69" s="122"/>
      <c r="H69" s="128" t="s">
        <v>694</v>
      </c>
      <c r="I69" s="123"/>
    </row>
    <row r="70" spans="1:10" s="57" customFormat="1" ht="15" hidden="1" x14ac:dyDescent="0.25">
      <c r="A70" s="129"/>
      <c r="B70" s="130" t="s">
        <v>677</v>
      </c>
      <c r="C70" s="130"/>
      <c r="D70" s="131">
        <f>D65*D64</f>
        <v>0</v>
      </c>
      <c r="E70" s="131">
        <f>E65*E64</f>
        <v>0</v>
      </c>
      <c r="F70" s="131">
        <f>F65*F64</f>
        <v>333333.33333333331</v>
      </c>
      <c r="G70" s="131">
        <f>G65*G64</f>
        <v>0</v>
      </c>
      <c r="H70" s="564"/>
      <c r="I70" s="132"/>
    </row>
    <row r="71" spans="1:10" s="57" customFormat="1" ht="15" hidden="1" x14ac:dyDescent="0.25">
      <c r="A71" s="129"/>
      <c r="B71" s="133" t="s">
        <v>678</v>
      </c>
      <c r="C71" s="133"/>
      <c r="D71" s="134">
        <f>MAX(D63-D70,0)</f>
        <v>0</v>
      </c>
      <c r="E71" s="134">
        <f>MAX(E63-E70,0)</f>
        <v>100000</v>
      </c>
      <c r="F71" s="134">
        <f>MAX(F63-F70,0)</f>
        <v>666666.66666666674</v>
      </c>
      <c r="G71" s="134">
        <f>MAX(G63-G70,0)</f>
        <v>100000</v>
      </c>
      <c r="H71" s="564"/>
      <c r="I71" s="132"/>
    </row>
    <row r="72" spans="1:10" s="57" customFormat="1" ht="15" hidden="1" x14ac:dyDescent="0.25">
      <c r="A72" s="129"/>
      <c r="B72" s="135"/>
      <c r="C72" s="135"/>
      <c r="D72" s="135"/>
      <c r="E72" s="135"/>
      <c r="F72" s="135"/>
      <c r="G72" s="135"/>
      <c r="H72" s="564"/>
      <c r="I72" s="132"/>
    </row>
    <row r="73" spans="1:10" s="57" customFormat="1" ht="2.4500000000000002" customHeight="1" x14ac:dyDescent="0.25">
      <c r="A73" s="129"/>
      <c r="B73" s="135"/>
      <c r="C73" s="135"/>
      <c r="D73" s="135"/>
      <c r="E73" s="135"/>
      <c r="F73" s="135"/>
      <c r="G73" s="135"/>
      <c r="H73" s="564"/>
      <c r="I73" s="132"/>
    </row>
    <row r="74" spans="1:10" x14ac:dyDescent="0.2">
      <c r="A74" s="54"/>
    </row>
    <row r="75" spans="1:10" x14ac:dyDescent="0.2">
      <c r="A75" s="54"/>
    </row>
    <row r="76" spans="1:10" ht="15" thickBot="1" x14ac:dyDescent="0.25">
      <c r="A76" s="54"/>
    </row>
    <row r="77" spans="1:10" ht="30.75" customHeight="1" thickBot="1" x14ac:dyDescent="0.25">
      <c r="A77" s="54"/>
      <c r="B77" s="635" t="s">
        <v>128</v>
      </c>
      <c r="C77" s="636"/>
      <c r="D77" s="58" t="s">
        <v>17</v>
      </c>
      <c r="E77" s="623" t="s">
        <v>18</v>
      </c>
      <c r="F77" s="624"/>
      <c r="G77" s="625"/>
    </row>
    <row r="78" spans="1:10" ht="15" thickBot="1" x14ac:dyDescent="0.25">
      <c r="A78" s="54"/>
      <c r="B78" s="99"/>
      <c r="C78" s="98"/>
      <c r="D78" s="88">
        <v>2022</v>
      </c>
      <c r="E78" s="64">
        <v>2023</v>
      </c>
      <c r="F78" s="64">
        <v>2024</v>
      </c>
      <c r="G78" s="64">
        <v>2025</v>
      </c>
    </row>
    <row r="79" spans="1:10" ht="15" thickBot="1" x14ac:dyDescent="0.25">
      <c r="A79" s="54"/>
      <c r="B79" s="100" t="s">
        <v>129</v>
      </c>
      <c r="C79" s="65"/>
      <c r="D79" s="52">
        <v>1102777.7777777775</v>
      </c>
      <c r="E79" s="52">
        <v>50000</v>
      </c>
      <c r="F79" s="52">
        <v>50000</v>
      </c>
      <c r="G79" s="52">
        <v>50000</v>
      </c>
    </row>
    <row r="80" spans="1:10" ht="15" thickBot="1" x14ac:dyDescent="0.25">
      <c r="A80" s="54"/>
      <c r="B80" s="100" t="s">
        <v>130</v>
      </c>
      <c r="C80" s="65"/>
      <c r="D80" s="52">
        <v>100000</v>
      </c>
      <c r="E80" s="52">
        <v>50000</v>
      </c>
      <c r="F80" s="52">
        <v>15000</v>
      </c>
      <c r="G80" s="52">
        <v>100000</v>
      </c>
    </row>
    <row r="81" spans="1:8" ht="15" thickBot="1" x14ac:dyDescent="0.25">
      <c r="A81" s="54"/>
      <c r="B81" s="100" t="s">
        <v>131</v>
      </c>
      <c r="C81" s="65"/>
      <c r="D81" s="52">
        <v>5000</v>
      </c>
      <c r="E81" s="52">
        <v>15000</v>
      </c>
      <c r="F81" s="52">
        <v>25000</v>
      </c>
      <c r="G81" s="52">
        <v>34500</v>
      </c>
    </row>
    <row r="82" spans="1:8" ht="15" thickBot="1" x14ac:dyDescent="0.25">
      <c r="A82" s="54"/>
      <c r="B82" s="100" t="s">
        <v>132</v>
      </c>
      <c r="C82" s="65"/>
      <c r="D82" s="52">
        <v>30000</v>
      </c>
      <c r="E82" s="52">
        <f t="shared" ref="E82:G83" si="18">SUM(E78:E79)</f>
        <v>52023</v>
      </c>
      <c r="F82" s="52">
        <f t="shared" si="18"/>
        <v>52024</v>
      </c>
      <c r="G82" s="52">
        <f t="shared" si="18"/>
        <v>52025</v>
      </c>
    </row>
    <row r="83" spans="1:8" ht="15.75" thickBot="1" x14ac:dyDescent="0.3">
      <c r="A83" s="54"/>
      <c r="B83" s="100" t="s">
        <v>133</v>
      </c>
      <c r="C83" s="65"/>
      <c r="D83" s="52">
        <v>30000</v>
      </c>
      <c r="E83" s="52">
        <f t="shared" si="18"/>
        <v>100000</v>
      </c>
      <c r="F83" s="52">
        <f t="shared" si="18"/>
        <v>65000</v>
      </c>
      <c r="G83" s="52">
        <f t="shared" si="18"/>
        <v>150000</v>
      </c>
      <c r="H83" s="565"/>
    </row>
    <row r="84" spans="1:8" ht="15" thickBot="1" x14ac:dyDescent="0.25">
      <c r="A84" s="54"/>
      <c r="B84" s="100" t="s">
        <v>134</v>
      </c>
      <c r="C84" s="65"/>
      <c r="D84" s="52">
        <f>SUM(D79:D83)</f>
        <v>1267777.7777777775</v>
      </c>
      <c r="E84" s="52">
        <f t="shared" ref="E84:G84" si="19">SUM(E79:E83)</f>
        <v>267023</v>
      </c>
      <c r="F84" s="52">
        <f t="shared" si="19"/>
        <v>207024</v>
      </c>
      <c r="G84" s="52">
        <f t="shared" si="19"/>
        <v>386525</v>
      </c>
    </row>
    <row r="85" spans="1:8" x14ac:dyDescent="0.2">
      <c r="A85" s="54"/>
      <c r="B85" s="55" t="s">
        <v>135</v>
      </c>
    </row>
    <row r="86" spans="1:8" x14ac:dyDescent="0.2">
      <c r="A86" s="54"/>
    </row>
    <row r="87" spans="1:8" ht="15" thickBot="1" x14ac:dyDescent="0.25">
      <c r="A87" s="54"/>
      <c r="B87" s="101" t="s">
        <v>701</v>
      </c>
      <c r="C87" s="101" t="s">
        <v>695</v>
      </c>
    </row>
    <row r="88" spans="1:8" ht="123" customHeight="1" thickTop="1" thickBot="1" x14ac:dyDescent="0.25">
      <c r="A88" s="54"/>
      <c r="B88" s="101" t="s">
        <v>136</v>
      </c>
      <c r="C88" s="310">
        <v>2.1</v>
      </c>
      <c r="D88" s="311" t="s">
        <v>137</v>
      </c>
      <c r="E88" s="492" t="s">
        <v>138</v>
      </c>
      <c r="F88" s="312"/>
      <c r="G88" s="312"/>
      <c r="H88" s="566"/>
    </row>
    <row r="89" spans="1:8" ht="15.75" thickTop="1" x14ac:dyDescent="0.25">
      <c r="A89" s="54"/>
      <c r="B89" s="101" t="s">
        <v>139</v>
      </c>
      <c r="C89" s="101">
        <v>0.7</v>
      </c>
      <c r="D89" s="272"/>
    </row>
    <row r="90" spans="1:8" x14ac:dyDescent="0.2">
      <c r="A90" s="54"/>
      <c r="B90" s="101" t="s">
        <v>140</v>
      </c>
      <c r="C90" s="101">
        <v>0.21</v>
      </c>
    </row>
    <row r="91" spans="1:8" ht="28.5" x14ac:dyDescent="0.2">
      <c r="A91" s="54"/>
      <c r="B91" s="537" t="s">
        <v>141</v>
      </c>
      <c r="C91" s="309">
        <v>0.3</v>
      </c>
    </row>
    <row r="92" spans="1:8" x14ac:dyDescent="0.2">
      <c r="A92" s="54"/>
      <c r="B92" s="101" t="s">
        <v>142</v>
      </c>
      <c r="C92" s="101">
        <v>0.4</v>
      </c>
    </row>
    <row r="93" spans="1:8" x14ac:dyDescent="0.2">
      <c r="A93" s="54"/>
      <c r="B93" s="101" t="s">
        <v>143</v>
      </c>
      <c r="C93" s="101">
        <v>0.3</v>
      </c>
    </row>
    <row r="94" spans="1:8" x14ac:dyDescent="0.2">
      <c r="A94" s="54"/>
      <c r="B94" s="101" t="s">
        <v>144</v>
      </c>
      <c r="C94" s="101">
        <v>0.14000000000000001</v>
      </c>
    </row>
    <row r="95" spans="1:8" x14ac:dyDescent="0.2">
      <c r="A95" s="54"/>
      <c r="B95" s="101" t="s">
        <v>145</v>
      </c>
      <c r="C95" s="101">
        <v>0.15</v>
      </c>
    </row>
    <row r="96" spans="1:8" x14ac:dyDescent="0.2">
      <c r="A96" s="54"/>
      <c r="B96" s="309" t="s">
        <v>146</v>
      </c>
      <c r="C96" s="309">
        <v>0.1</v>
      </c>
    </row>
    <row r="97" spans="1:3" x14ac:dyDescent="0.2">
      <c r="A97" s="54"/>
      <c r="B97" s="538" t="s">
        <v>147</v>
      </c>
      <c r="C97" s="538">
        <v>0.1</v>
      </c>
    </row>
    <row r="98" spans="1:3" x14ac:dyDescent="0.2">
      <c r="A98" s="54"/>
      <c r="B98" s="101" t="s">
        <v>148</v>
      </c>
      <c r="C98" s="101">
        <v>0.3</v>
      </c>
    </row>
    <row r="99" spans="1:3" x14ac:dyDescent="0.2">
      <c r="A99" s="54"/>
      <c r="B99" s="102" t="s">
        <v>149</v>
      </c>
      <c r="C99" s="102">
        <f>SUM(C88:C98)</f>
        <v>4.7999999999999989</v>
      </c>
    </row>
    <row r="100" spans="1:3" x14ac:dyDescent="0.2">
      <c r="A100" s="54"/>
      <c r="B100" s="55" t="s">
        <v>135</v>
      </c>
    </row>
    <row r="101" spans="1:3" x14ac:dyDescent="0.2">
      <c r="A101" s="54"/>
    </row>
    <row r="102" spans="1:3" x14ac:dyDescent="0.2">
      <c r="A102" s="54"/>
    </row>
    <row r="103" spans="1:3" x14ac:dyDescent="0.2">
      <c r="A103" s="54"/>
    </row>
    <row r="104" spans="1:3" x14ac:dyDescent="0.2">
      <c r="A104" s="54"/>
    </row>
    <row r="105" spans="1:3" x14ac:dyDescent="0.2">
      <c r="A105" s="54"/>
    </row>
    <row r="106" spans="1:3" x14ac:dyDescent="0.2">
      <c r="A106" s="54"/>
    </row>
    <row r="107" spans="1:3" x14ac:dyDescent="0.2">
      <c r="A107" s="54"/>
    </row>
    <row r="108" spans="1:3" x14ac:dyDescent="0.2">
      <c r="A108" s="54"/>
    </row>
    <row r="109" spans="1:3" x14ac:dyDescent="0.2">
      <c r="A109" s="54"/>
    </row>
    <row r="110" spans="1:3" x14ac:dyDescent="0.2">
      <c r="A110" s="54"/>
    </row>
    <row r="111" spans="1:3" x14ac:dyDescent="0.2">
      <c r="A111" s="54"/>
    </row>
    <row r="112" spans="1:3" x14ac:dyDescent="0.2">
      <c r="A112" s="54"/>
    </row>
    <row r="113" spans="1:1" x14ac:dyDescent="0.2">
      <c r="A113" s="54"/>
    </row>
    <row r="114" spans="1:1" x14ac:dyDescent="0.2">
      <c r="A114" s="54"/>
    </row>
    <row r="115" spans="1:1" x14ac:dyDescent="0.2">
      <c r="A115" s="54"/>
    </row>
    <row r="116" spans="1:1" x14ac:dyDescent="0.2">
      <c r="A116" s="54"/>
    </row>
    <row r="117" spans="1:1" x14ac:dyDescent="0.2">
      <c r="A117" s="54"/>
    </row>
    <row r="118" spans="1:1" x14ac:dyDescent="0.2">
      <c r="A118" s="54"/>
    </row>
    <row r="119" spans="1:1" x14ac:dyDescent="0.2">
      <c r="A119" s="54"/>
    </row>
    <row r="120" spans="1:1" x14ac:dyDescent="0.2">
      <c r="A120" s="54"/>
    </row>
    <row r="121" spans="1:1" x14ac:dyDescent="0.2">
      <c r="A121" s="54"/>
    </row>
    <row r="122" spans="1:1" x14ac:dyDescent="0.2">
      <c r="A122" s="54"/>
    </row>
    <row r="123" spans="1:1" x14ac:dyDescent="0.2">
      <c r="A123" s="54"/>
    </row>
    <row r="124" spans="1:1" x14ac:dyDescent="0.2">
      <c r="A124" s="54"/>
    </row>
    <row r="125" spans="1:1" x14ac:dyDescent="0.2">
      <c r="A125" s="54"/>
    </row>
    <row r="126" spans="1:1" x14ac:dyDescent="0.2">
      <c r="A126" s="54"/>
    </row>
    <row r="127" spans="1:1" x14ac:dyDescent="0.2">
      <c r="A127" s="54"/>
    </row>
    <row r="128" spans="1:1" x14ac:dyDescent="0.2">
      <c r="A128" s="54"/>
    </row>
    <row r="129" spans="1:1" x14ac:dyDescent="0.2">
      <c r="A129" s="54"/>
    </row>
    <row r="130" spans="1:1" x14ac:dyDescent="0.2">
      <c r="A130" s="54"/>
    </row>
    <row r="131" spans="1:1" x14ac:dyDescent="0.2">
      <c r="A131" s="54"/>
    </row>
    <row r="132" spans="1:1" x14ac:dyDescent="0.2">
      <c r="A132" s="54"/>
    </row>
    <row r="133" spans="1:1" x14ac:dyDescent="0.2">
      <c r="A133" s="54"/>
    </row>
    <row r="134" spans="1:1" x14ac:dyDescent="0.2">
      <c r="A134" s="54"/>
    </row>
    <row r="135" spans="1:1" x14ac:dyDescent="0.2">
      <c r="A135" s="54"/>
    </row>
    <row r="136" spans="1:1" x14ac:dyDescent="0.2">
      <c r="A136" s="54"/>
    </row>
    <row r="137" spans="1:1" x14ac:dyDescent="0.2">
      <c r="A137" s="54"/>
    </row>
    <row r="138" spans="1:1" x14ac:dyDescent="0.2">
      <c r="A138" s="54"/>
    </row>
    <row r="139" spans="1:1" x14ac:dyDescent="0.2">
      <c r="A139" s="54"/>
    </row>
    <row r="140" spans="1:1" x14ac:dyDescent="0.2">
      <c r="A140" s="54"/>
    </row>
    <row r="141" spans="1:1" x14ac:dyDescent="0.2">
      <c r="A141" s="54"/>
    </row>
    <row r="142" spans="1:1" x14ac:dyDescent="0.2">
      <c r="A142" s="54"/>
    </row>
    <row r="143" spans="1:1" x14ac:dyDescent="0.2">
      <c r="A143" s="54"/>
    </row>
    <row r="144" spans="1:1" x14ac:dyDescent="0.2">
      <c r="A144" s="54"/>
    </row>
    <row r="145" spans="1:1" x14ac:dyDescent="0.2">
      <c r="A145" s="54"/>
    </row>
    <row r="146" spans="1:1" x14ac:dyDescent="0.2">
      <c r="A146" s="54"/>
    </row>
    <row r="147" spans="1:1" x14ac:dyDescent="0.2">
      <c r="A147" s="54"/>
    </row>
    <row r="148" spans="1:1" x14ac:dyDescent="0.2">
      <c r="A148" s="54"/>
    </row>
    <row r="149" spans="1:1" x14ac:dyDescent="0.2">
      <c r="A149" s="54"/>
    </row>
    <row r="150" spans="1:1" x14ac:dyDescent="0.2">
      <c r="A150" s="54"/>
    </row>
    <row r="151" spans="1:1" x14ac:dyDescent="0.2">
      <c r="A151" s="54"/>
    </row>
    <row r="152" spans="1:1" x14ac:dyDescent="0.2">
      <c r="A152" s="54"/>
    </row>
    <row r="153" spans="1:1" x14ac:dyDescent="0.2">
      <c r="A153" s="54"/>
    </row>
    <row r="154" spans="1:1" x14ac:dyDescent="0.2">
      <c r="A154" s="54"/>
    </row>
    <row r="155" spans="1:1" x14ac:dyDescent="0.2">
      <c r="A155" s="54"/>
    </row>
    <row r="156" spans="1:1" x14ac:dyDescent="0.2">
      <c r="A156" s="54"/>
    </row>
    <row r="157" spans="1:1" x14ac:dyDescent="0.2">
      <c r="A157" s="54"/>
    </row>
    <row r="158" spans="1:1" x14ac:dyDescent="0.2">
      <c r="A158" s="54"/>
    </row>
    <row r="159" spans="1:1" x14ac:dyDescent="0.2">
      <c r="A159" s="54"/>
    </row>
    <row r="160" spans="1:1" x14ac:dyDescent="0.2">
      <c r="A160" s="54"/>
    </row>
    <row r="161" spans="1:1" x14ac:dyDescent="0.2">
      <c r="A161" s="54"/>
    </row>
    <row r="162" spans="1:1" x14ac:dyDescent="0.2">
      <c r="A162" s="54"/>
    </row>
    <row r="163" spans="1:1" x14ac:dyDescent="0.2">
      <c r="A163" s="54"/>
    </row>
    <row r="164" spans="1:1" x14ac:dyDescent="0.2">
      <c r="A164" s="54"/>
    </row>
    <row r="165" spans="1:1" x14ac:dyDescent="0.2">
      <c r="A165" s="54"/>
    </row>
    <row r="166" spans="1:1" x14ac:dyDescent="0.2">
      <c r="A166" s="54"/>
    </row>
    <row r="167" spans="1:1" x14ac:dyDescent="0.2">
      <c r="A167" s="54"/>
    </row>
    <row r="168" spans="1:1" x14ac:dyDescent="0.2">
      <c r="A168" s="54"/>
    </row>
    <row r="169" spans="1:1" x14ac:dyDescent="0.2">
      <c r="A169" s="54"/>
    </row>
    <row r="170" spans="1:1" x14ac:dyDescent="0.2">
      <c r="A170" s="54"/>
    </row>
    <row r="171" spans="1:1" x14ac:dyDescent="0.2">
      <c r="A171" s="54"/>
    </row>
    <row r="172" spans="1:1" x14ac:dyDescent="0.2">
      <c r="A172" s="54"/>
    </row>
    <row r="173" spans="1:1" x14ac:dyDescent="0.2">
      <c r="A173" s="54"/>
    </row>
    <row r="174" spans="1:1" x14ac:dyDescent="0.2">
      <c r="A174" s="54"/>
    </row>
    <row r="175" spans="1:1" x14ac:dyDescent="0.2">
      <c r="A175" s="54"/>
    </row>
    <row r="176" spans="1:1" x14ac:dyDescent="0.2">
      <c r="A176" s="54"/>
    </row>
    <row r="177" spans="1:1" x14ac:dyDescent="0.2">
      <c r="A177" s="54"/>
    </row>
    <row r="178" spans="1:1" x14ac:dyDescent="0.2">
      <c r="A178" s="54"/>
    </row>
    <row r="179" spans="1:1" x14ac:dyDescent="0.2">
      <c r="A179" s="54"/>
    </row>
    <row r="180" spans="1:1" x14ac:dyDescent="0.2">
      <c r="A180" s="54"/>
    </row>
    <row r="181" spans="1:1" x14ac:dyDescent="0.2">
      <c r="A181" s="54"/>
    </row>
    <row r="182" spans="1:1" x14ac:dyDescent="0.2">
      <c r="A182" s="54"/>
    </row>
    <row r="183" spans="1:1" x14ac:dyDescent="0.2">
      <c r="A183" s="54"/>
    </row>
    <row r="184" spans="1:1" x14ac:dyDescent="0.2">
      <c r="A184" s="54"/>
    </row>
    <row r="185" spans="1:1" x14ac:dyDescent="0.2">
      <c r="A185" s="54"/>
    </row>
    <row r="186" spans="1:1" x14ac:dyDescent="0.2">
      <c r="A186" s="54"/>
    </row>
    <row r="187" spans="1:1" x14ac:dyDescent="0.2">
      <c r="A187" s="54"/>
    </row>
    <row r="188" spans="1:1" x14ac:dyDescent="0.2">
      <c r="A188" s="54"/>
    </row>
    <row r="189" spans="1:1" x14ac:dyDescent="0.2">
      <c r="A189" s="54"/>
    </row>
    <row r="190" spans="1:1" x14ac:dyDescent="0.2">
      <c r="A190" s="54"/>
    </row>
    <row r="191" spans="1:1" x14ac:dyDescent="0.2">
      <c r="A191" s="54"/>
    </row>
    <row r="192" spans="1:1" x14ac:dyDescent="0.2">
      <c r="A192" s="54"/>
    </row>
    <row r="193" spans="1:1" x14ac:dyDescent="0.2">
      <c r="A193" s="54"/>
    </row>
    <row r="194" spans="1:1" x14ac:dyDescent="0.2">
      <c r="A194" s="54"/>
    </row>
    <row r="195" spans="1:1" x14ac:dyDescent="0.2">
      <c r="A195" s="54"/>
    </row>
    <row r="196" spans="1:1" x14ac:dyDescent="0.2">
      <c r="A196" s="54"/>
    </row>
    <row r="197" spans="1:1" x14ac:dyDescent="0.2">
      <c r="A197" s="54"/>
    </row>
    <row r="198" spans="1:1" x14ac:dyDescent="0.2">
      <c r="A198" s="54"/>
    </row>
    <row r="199" spans="1:1" x14ac:dyDescent="0.2">
      <c r="A199" s="54"/>
    </row>
    <row r="200" spans="1:1" x14ac:dyDescent="0.2">
      <c r="A200" s="54"/>
    </row>
    <row r="201" spans="1:1" x14ac:dyDescent="0.2">
      <c r="A201" s="54"/>
    </row>
    <row r="202" spans="1:1" x14ac:dyDescent="0.2">
      <c r="A202" s="54"/>
    </row>
    <row r="203" spans="1:1" x14ac:dyDescent="0.2">
      <c r="A203" s="54"/>
    </row>
    <row r="204" spans="1:1" x14ac:dyDescent="0.2">
      <c r="A204" s="54"/>
    </row>
    <row r="205" spans="1:1" x14ac:dyDescent="0.2">
      <c r="A205" s="54"/>
    </row>
    <row r="206" spans="1:1" x14ac:dyDescent="0.2">
      <c r="A206" s="54"/>
    </row>
    <row r="207" spans="1:1" x14ac:dyDescent="0.2">
      <c r="A207" s="54"/>
    </row>
    <row r="208" spans="1:1" x14ac:dyDescent="0.2">
      <c r="A208" s="54"/>
    </row>
    <row r="209" spans="1:1" x14ac:dyDescent="0.2">
      <c r="A209" s="54"/>
    </row>
    <row r="210" spans="1:1" x14ac:dyDescent="0.2">
      <c r="A210" s="54"/>
    </row>
    <row r="211" spans="1:1" x14ac:dyDescent="0.2">
      <c r="A211" s="54"/>
    </row>
    <row r="212" spans="1:1" x14ac:dyDescent="0.2">
      <c r="A212" s="54"/>
    </row>
    <row r="213" spans="1:1" x14ac:dyDescent="0.2">
      <c r="A213" s="54"/>
    </row>
    <row r="214" spans="1:1" x14ac:dyDescent="0.2">
      <c r="A214" s="54"/>
    </row>
    <row r="215" spans="1:1" x14ac:dyDescent="0.2">
      <c r="A215" s="54"/>
    </row>
    <row r="216" spans="1:1" x14ac:dyDescent="0.2">
      <c r="A216" s="54"/>
    </row>
    <row r="217" spans="1:1" x14ac:dyDescent="0.2">
      <c r="A217" s="54"/>
    </row>
    <row r="218" spans="1:1" x14ac:dyDescent="0.2">
      <c r="A218" s="54"/>
    </row>
    <row r="219" spans="1:1" x14ac:dyDescent="0.2">
      <c r="A219" s="54"/>
    </row>
    <row r="220" spans="1:1" x14ac:dyDescent="0.2">
      <c r="A220" s="54"/>
    </row>
    <row r="221" spans="1:1" x14ac:dyDescent="0.2">
      <c r="A221" s="54"/>
    </row>
    <row r="222" spans="1:1" x14ac:dyDescent="0.2">
      <c r="A222" s="54"/>
    </row>
    <row r="223" spans="1:1" x14ac:dyDescent="0.2">
      <c r="A223" s="54"/>
    </row>
    <row r="224" spans="1:1" x14ac:dyDescent="0.2">
      <c r="A224" s="54"/>
    </row>
    <row r="225" spans="1:1" x14ac:dyDescent="0.2">
      <c r="A225" s="54"/>
    </row>
    <row r="226" spans="1:1" x14ac:dyDescent="0.2">
      <c r="A226" s="54"/>
    </row>
    <row r="227" spans="1:1" x14ac:dyDescent="0.2">
      <c r="A227" s="54"/>
    </row>
    <row r="228" spans="1:1" x14ac:dyDescent="0.2">
      <c r="A228" s="54"/>
    </row>
    <row r="229" spans="1:1" x14ac:dyDescent="0.2">
      <c r="A229" s="54"/>
    </row>
    <row r="230" spans="1:1" x14ac:dyDescent="0.2">
      <c r="A230" s="54"/>
    </row>
    <row r="231" spans="1:1" x14ac:dyDescent="0.2">
      <c r="A231" s="54"/>
    </row>
    <row r="232" spans="1:1" x14ac:dyDescent="0.2">
      <c r="A232" s="54"/>
    </row>
    <row r="233" spans="1:1" x14ac:dyDescent="0.2">
      <c r="A233" s="54"/>
    </row>
    <row r="234" spans="1:1" x14ac:dyDescent="0.2">
      <c r="A234" s="54"/>
    </row>
    <row r="235" spans="1:1" x14ac:dyDescent="0.2">
      <c r="A235" s="54"/>
    </row>
    <row r="236" spans="1:1" x14ac:dyDescent="0.2">
      <c r="A236" s="54"/>
    </row>
    <row r="237" spans="1:1" x14ac:dyDescent="0.2">
      <c r="A237" s="54"/>
    </row>
    <row r="238" spans="1:1" x14ac:dyDescent="0.2">
      <c r="A238" s="54"/>
    </row>
    <row r="239" spans="1:1" x14ac:dyDescent="0.2">
      <c r="A239" s="54"/>
    </row>
    <row r="240" spans="1:1" x14ac:dyDescent="0.2">
      <c r="A240" s="54"/>
    </row>
    <row r="241" spans="1:1" x14ac:dyDescent="0.2">
      <c r="A241" s="54"/>
    </row>
    <row r="242" spans="1:1" x14ac:dyDescent="0.2">
      <c r="A242" s="54"/>
    </row>
    <row r="243" spans="1:1" x14ac:dyDescent="0.2">
      <c r="A243" s="54"/>
    </row>
    <row r="244" spans="1:1" x14ac:dyDescent="0.2">
      <c r="A244" s="54"/>
    </row>
    <row r="245" spans="1:1" x14ac:dyDescent="0.2">
      <c r="A245" s="54"/>
    </row>
    <row r="246" spans="1:1" x14ac:dyDescent="0.2">
      <c r="A246" s="54"/>
    </row>
    <row r="247" spans="1:1" x14ac:dyDescent="0.2">
      <c r="A247" s="54"/>
    </row>
    <row r="248" spans="1:1" x14ac:dyDescent="0.2">
      <c r="A248" s="54"/>
    </row>
    <row r="249" spans="1:1" x14ac:dyDescent="0.2">
      <c r="A249" s="54"/>
    </row>
    <row r="250" spans="1:1" x14ac:dyDescent="0.2">
      <c r="A250" s="54"/>
    </row>
    <row r="251" spans="1:1" x14ac:dyDescent="0.2">
      <c r="A251" s="54"/>
    </row>
    <row r="252" spans="1:1" x14ac:dyDescent="0.2">
      <c r="A252" s="54"/>
    </row>
    <row r="253" spans="1:1" x14ac:dyDescent="0.2">
      <c r="A253" s="54"/>
    </row>
    <row r="254" spans="1:1" x14ac:dyDescent="0.2">
      <c r="A254" s="54"/>
    </row>
    <row r="255" spans="1:1" x14ac:dyDescent="0.2">
      <c r="A255" s="54"/>
    </row>
    <row r="256" spans="1:1" x14ac:dyDescent="0.2">
      <c r="A256" s="54"/>
    </row>
    <row r="257" spans="1:1" x14ac:dyDescent="0.2">
      <c r="A257" s="54"/>
    </row>
    <row r="258" spans="1:1" x14ac:dyDescent="0.2">
      <c r="A258" s="54"/>
    </row>
    <row r="259" spans="1:1" x14ac:dyDescent="0.2">
      <c r="A259" s="54"/>
    </row>
    <row r="260" spans="1:1" x14ac:dyDescent="0.2">
      <c r="A260" s="54"/>
    </row>
    <row r="261" spans="1:1" x14ac:dyDescent="0.2">
      <c r="A261" s="54"/>
    </row>
    <row r="262" spans="1:1" x14ac:dyDescent="0.2">
      <c r="A262" s="54"/>
    </row>
    <row r="263" spans="1:1" x14ac:dyDescent="0.2">
      <c r="A263" s="54"/>
    </row>
    <row r="264" spans="1:1" x14ac:dyDescent="0.2">
      <c r="A264" s="54"/>
    </row>
    <row r="265" spans="1:1" x14ac:dyDescent="0.2">
      <c r="A265" s="54"/>
    </row>
    <row r="266" spans="1:1" x14ac:dyDescent="0.2">
      <c r="A266" s="54"/>
    </row>
    <row r="267" spans="1:1" x14ac:dyDescent="0.2">
      <c r="A267" s="54"/>
    </row>
    <row r="268" spans="1:1" x14ac:dyDescent="0.2">
      <c r="A268" s="54"/>
    </row>
    <row r="269" spans="1:1" x14ac:dyDescent="0.2">
      <c r="A269" s="54"/>
    </row>
    <row r="270" spans="1:1" x14ac:dyDescent="0.2">
      <c r="A270" s="54"/>
    </row>
    <row r="271" spans="1:1" x14ac:dyDescent="0.2">
      <c r="A271" s="54"/>
    </row>
    <row r="272" spans="1:1" x14ac:dyDescent="0.2">
      <c r="A272" s="54"/>
    </row>
    <row r="273" spans="1:1" x14ac:dyDescent="0.2">
      <c r="A273" s="54"/>
    </row>
    <row r="274" spans="1:1" x14ac:dyDescent="0.2">
      <c r="A274" s="54"/>
    </row>
    <row r="275" spans="1:1" x14ac:dyDescent="0.2">
      <c r="A275" s="54"/>
    </row>
    <row r="276" spans="1:1" x14ac:dyDescent="0.2">
      <c r="A276" s="54"/>
    </row>
    <row r="277" spans="1:1" x14ac:dyDescent="0.2">
      <c r="A277" s="54"/>
    </row>
    <row r="278" spans="1:1" x14ac:dyDescent="0.2">
      <c r="A278" s="54"/>
    </row>
    <row r="279" spans="1:1" x14ac:dyDescent="0.2">
      <c r="A279" s="54"/>
    </row>
    <row r="280" spans="1:1" x14ac:dyDescent="0.2">
      <c r="A280" s="54"/>
    </row>
    <row r="281" spans="1:1" x14ac:dyDescent="0.2">
      <c r="A281" s="54"/>
    </row>
    <row r="282" spans="1:1" x14ac:dyDescent="0.2">
      <c r="A282" s="54"/>
    </row>
    <row r="283" spans="1:1" x14ac:dyDescent="0.2">
      <c r="A283" s="54"/>
    </row>
    <row r="284" spans="1:1" x14ac:dyDescent="0.2">
      <c r="A284" s="54"/>
    </row>
    <row r="285" spans="1:1" x14ac:dyDescent="0.2">
      <c r="A285" s="54"/>
    </row>
    <row r="286" spans="1:1" x14ac:dyDescent="0.2">
      <c r="A286" s="54"/>
    </row>
    <row r="287" spans="1:1" x14ac:dyDescent="0.2">
      <c r="A287" s="54"/>
    </row>
    <row r="288" spans="1:1" x14ac:dyDescent="0.2">
      <c r="A288" s="54"/>
    </row>
    <row r="289" spans="1:1" x14ac:dyDescent="0.2">
      <c r="A289" s="54"/>
    </row>
    <row r="290" spans="1:1" x14ac:dyDescent="0.2">
      <c r="A290" s="54"/>
    </row>
    <row r="291" spans="1:1" x14ac:dyDescent="0.2">
      <c r="A291" s="54"/>
    </row>
    <row r="292" spans="1:1" x14ac:dyDescent="0.2">
      <c r="A292" s="54"/>
    </row>
    <row r="293" spans="1:1" x14ac:dyDescent="0.2">
      <c r="A293" s="54"/>
    </row>
    <row r="294" spans="1:1" x14ac:dyDescent="0.2">
      <c r="A294" s="54"/>
    </row>
    <row r="295" spans="1:1" x14ac:dyDescent="0.2">
      <c r="A295" s="54"/>
    </row>
    <row r="296" spans="1:1" x14ac:dyDescent="0.2">
      <c r="A296" s="54"/>
    </row>
    <row r="297" spans="1:1" x14ac:dyDescent="0.2">
      <c r="A297" s="54"/>
    </row>
    <row r="298" spans="1:1" x14ac:dyDescent="0.2">
      <c r="A298" s="54"/>
    </row>
    <row r="299" spans="1:1" x14ac:dyDescent="0.2">
      <c r="A299" s="54"/>
    </row>
    <row r="300" spans="1:1" x14ac:dyDescent="0.2">
      <c r="A300" s="54"/>
    </row>
    <row r="301" spans="1:1" x14ac:dyDescent="0.2">
      <c r="A301" s="54"/>
    </row>
    <row r="302" spans="1:1" x14ac:dyDescent="0.2">
      <c r="A302" s="54"/>
    </row>
    <row r="303" spans="1:1" x14ac:dyDescent="0.2">
      <c r="A303" s="54"/>
    </row>
    <row r="304" spans="1:1" x14ac:dyDescent="0.2">
      <c r="A304" s="54"/>
    </row>
    <row r="305" spans="1:1" x14ac:dyDescent="0.2">
      <c r="A305" s="54"/>
    </row>
    <row r="306" spans="1:1" x14ac:dyDescent="0.2">
      <c r="A306" s="54"/>
    </row>
    <row r="307" spans="1:1" x14ac:dyDescent="0.2">
      <c r="A307" s="54"/>
    </row>
    <row r="308" spans="1:1" x14ac:dyDescent="0.2">
      <c r="A308" s="54"/>
    </row>
    <row r="309" spans="1:1" x14ac:dyDescent="0.2">
      <c r="A309" s="54"/>
    </row>
    <row r="310" spans="1:1" x14ac:dyDescent="0.2">
      <c r="A310" s="54"/>
    </row>
    <row r="311" spans="1:1" x14ac:dyDescent="0.2">
      <c r="A311" s="54"/>
    </row>
    <row r="312" spans="1:1" x14ac:dyDescent="0.2">
      <c r="A312" s="54"/>
    </row>
    <row r="313" spans="1:1" x14ac:dyDescent="0.2">
      <c r="A313" s="54"/>
    </row>
    <row r="314" spans="1:1" x14ac:dyDescent="0.2">
      <c r="A314" s="54"/>
    </row>
    <row r="315" spans="1:1" x14ac:dyDescent="0.2">
      <c r="A315" s="54"/>
    </row>
    <row r="316" spans="1:1" x14ac:dyDescent="0.2">
      <c r="A316" s="54"/>
    </row>
    <row r="317" spans="1:1" x14ac:dyDescent="0.2">
      <c r="A317" s="54"/>
    </row>
    <row r="318" spans="1:1" x14ac:dyDescent="0.2">
      <c r="A318" s="54"/>
    </row>
    <row r="319" spans="1:1" x14ac:dyDescent="0.2">
      <c r="A319" s="54"/>
    </row>
    <row r="320" spans="1:1" x14ac:dyDescent="0.2">
      <c r="A320" s="54"/>
    </row>
    <row r="321" spans="1:1" x14ac:dyDescent="0.2">
      <c r="A321" s="54"/>
    </row>
    <row r="322" spans="1:1" x14ac:dyDescent="0.2">
      <c r="A322" s="54"/>
    </row>
    <row r="323" spans="1:1" x14ac:dyDescent="0.2">
      <c r="A323" s="54"/>
    </row>
    <row r="324" spans="1:1" x14ac:dyDescent="0.2">
      <c r="A324" s="54"/>
    </row>
    <row r="325" spans="1:1" x14ac:dyDescent="0.2">
      <c r="A325" s="54"/>
    </row>
    <row r="326" spans="1:1" x14ac:dyDescent="0.2">
      <c r="A326" s="54"/>
    </row>
    <row r="327" spans="1:1" x14ac:dyDescent="0.2">
      <c r="A327" s="54"/>
    </row>
    <row r="328" spans="1:1" x14ac:dyDescent="0.2">
      <c r="A328" s="54"/>
    </row>
    <row r="329" spans="1:1" x14ac:dyDescent="0.2">
      <c r="A329" s="54"/>
    </row>
    <row r="330" spans="1:1" x14ac:dyDescent="0.2">
      <c r="A330" s="54"/>
    </row>
    <row r="331" spans="1:1" x14ac:dyDescent="0.2">
      <c r="A331" s="54"/>
    </row>
    <row r="332" spans="1:1" x14ac:dyDescent="0.2">
      <c r="A332" s="54"/>
    </row>
    <row r="333" spans="1:1" x14ac:dyDescent="0.2">
      <c r="A333" s="54"/>
    </row>
    <row r="334" spans="1:1" x14ac:dyDescent="0.2">
      <c r="A334" s="54"/>
    </row>
    <row r="335" spans="1:1" x14ac:dyDescent="0.2">
      <c r="A335" s="54"/>
    </row>
    <row r="336" spans="1:1" x14ac:dyDescent="0.2">
      <c r="A336" s="54"/>
    </row>
    <row r="337" spans="1:1" x14ac:dyDescent="0.2">
      <c r="A337" s="54"/>
    </row>
    <row r="338" spans="1:1" x14ac:dyDescent="0.2">
      <c r="A338" s="54"/>
    </row>
    <row r="339" spans="1:1" x14ac:dyDescent="0.2">
      <c r="A339" s="54"/>
    </row>
    <row r="340" spans="1:1" x14ac:dyDescent="0.2">
      <c r="A340" s="54"/>
    </row>
    <row r="341" spans="1:1" x14ac:dyDescent="0.2">
      <c r="A341" s="54"/>
    </row>
    <row r="342" spans="1:1" x14ac:dyDescent="0.2">
      <c r="A342" s="54"/>
    </row>
    <row r="343" spans="1:1" x14ac:dyDescent="0.2">
      <c r="A343" s="54"/>
    </row>
    <row r="344" spans="1:1" x14ac:dyDescent="0.2">
      <c r="A344" s="54"/>
    </row>
    <row r="345" spans="1:1" x14ac:dyDescent="0.2">
      <c r="A345" s="54"/>
    </row>
    <row r="346" spans="1:1" x14ac:dyDescent="0.2">
      <c r="A346" s="54"/>
    </row>
    <row r="347" spans="1:1" x14ac:dyDescent="0.2">
      <c r="A347" s="54"/>
    </row>
    <row r="348" spans="1:1" x14ac:dyDescent="0.2">
      <c r="A348" s="54"/>
    </row>
    <row r="349" spans="1:1" x14ac:dyDescent="0.2">
      <c r="A349" s="54"/>
    </row>
    <row r="350" spans="1:1" x14ac:dyDescent="0.2">
      <c r="A350" s="54"/>
    </row>
    <row r="351" spans="1:1" x14ac:dyDescent="0.2">
      <c r="A351" s="54"/>
    </row>
    <row r="352" spans="1:1" x14ac:dyDescent="0.2">
      <c r="A352" s="54"/>
    </row>
    <row r="353" spans="1:1" x14ac:dyDescent="0.2">
      <c r="A353" s="54"/>
    </row>
    <row r="354" spans="1:1" x14ac:dyDescent="0.2">
      <c r="A354" s="54"/>
    </row>
    <row r="355" spans="1:1" x14ac:dyDescent="0.2">
      <c r="A355" s="54"/>
    </row>
    <row r="356" spans="1:1" x14ac:dyDescent="0.2">
      <c r="A356" s="54"/>
    </row>
    <row r="357" spans="1:1" x14ac:dyDescent="0.2">
      <c r="A357" s="54"/>
    </row>
    <row r="358" spans="1:1" x14ac:dyDescent="0.2">
      <c r="A358" s="54"/>
    </row>
    <row r="359" spans="1:1" x14ac:dyDescent="0.2">
      <c r="A359" s="54"/>
    </row>
    <row r="360" spans="1:1" x14ac:dyDescent="0.2">
      <c r="A360" s="54"/>
    </row>
    <row r="361" spans="1:1" x14ac:dyDescent="0.2">
      <c r="A361" s="54"/>
    </row>
    <row r="362" spans="1:1" x14ac:dyDescent="0.2">
      <c r="A362" s="54"/>
    </row>
    <row r="363" spans="1:1" x14ac:dyDescent="0.2">
      <c r="A363" s="54"/>
    </row>
    <row r="364" spans="1:1" x14ac:dyDescent="0.2">
      <c r="A364" s="54"/>
    </row>
    <row r="365" spans="1:1" x14ac:dyDescent="0.2">
      <c r="A365" s="54"/>
    </row>
    <row r="366" spans="1:1" x14ac:dyDescent="0.2">
      <c r="A366" s="54"/>
    </row>
    <row r="367" spans="1:1" x14ac:dyDescent="0.2">
      <c r="A367" s="54"/>
    </row>
    <row r="368" spans="1:1" x14ac:dyDescent="0.2">
      <c r="A368" s="54"/>
    </row>
    <row r="369" spans="1:1" x14ac:dyDescent="0.2">
      <c r="A369" s="54"/>
    </row>
    <row r="370" spans="1:1" x14ac:dyDescent="0.2">
      <c r="A370" s="54"/>
    </row>
    <row r="371" spans="1:1" x14ac:dyDescent="0.2">
      <c r="A371" s="54"/>
    </row>
    <row r="372" spans="1:1" x14ac:dyDescent="0.2">
      <c r="A372" s="54"/>
    </row>
    <row r="373" spans="1:1" x14ac:dyDescent="0.2">
      <c r="A373" s="54"/>
    </row>
    <row r="374" spans="1:1" x14ac:dyDescent="0.2">
      <c r="A374" s="54"/>
    </row>
    <row r="375" spans="1:1" x14ac:dyDescent="0.2">
      <c r="A375" s="54"/>
    </row>
    <row r="376" spans="1:1" x14ac:dyDescent="0.2">
      <c r="A376" s="54"/>
    </row>
    <row r="377" spans="1:1" x14ac:dyDescent="0.2">
      <c r="A377" s="54"/>
    </row>
    <row r="378" spans="1:1" x14ac:dyDescent="0.2">
      <c r="A378" s="54"/>
    </row>
    <row r="379" spans="1:1" x14ac:dyDescent="0.2">
      <c r="A379" s="54"/>
    </row>
    <row r="380" spans="1:1" x14ac:dyDescent="0.2">
      <c r="A380" s="54"/>
    </row>
    <row r="381" spans="1:1" x14ac:dyDescent="0.2">
      <c r="A381" s="54"/>
    </row>
    <row r="382" spans="1:1" x14ac:dyDescent="0.2">
      <c r="A382" s="54"/>
    </row>
    <row r="383" spans="1:1" x14ac:dyDescent="0.2">
      <c r="A383" s="54"/>
    </row>
    <row r="384" spans="1:1" x14ac:dyDescent="0.2">
      <c r="A384" s="54"/>
    </row>
    <row r="385" spans="1:1" x14ac:dyDescent="0.2">
      <c r="A385" s="54"/>
    </row>
    <row r="386" spans="1:1" x14ac:dyDescent="0.2">
      <c r="A386" s="54"/>
    </row>
    <row r="387" spans="1:1" x14ac:dyDescent="0.2">
      <c r="A387" s="54"/>
    </row>
    <row r="388" spans="1:1" x14ac:dyDescent="0.2">
      <c r="A388" s="54"/>
    </row>
    <row r="389" spans="1:1" x14ac:dyDescent="0.2">
      <c r="A389" s="54"/>
    </row>
    <row r="390" spans="1:1" x14ac:dyDescent="0.2">
      <c r="A390" s="54"/>
    </row>
    <row r="391" spans="1:1" x14ac:dyDescent="0.2">
      <c r="A391" s="54"/>
    </row>
    <row r="392" spans="1:1" x14ac:dyDescent="0.2">
      <c r="A392" s="54"/>
    </row>
    <row r="393" spans="1:1" x14ac:dyDescent="0.2">
      <c r="A393" s="54"/>
    </row>
    <row r="394" spans="1:1" x14ac:dyDescent="0.2">
      <c r="A394" s="54"/>
    </row>
    <row r="395" spans="1:1" x14ac:dyDescent="0.2">
      <c r="A395" s="54"/>
    </row>
    <row r="396" spans="1:1" x14ac:dyDescent="0.2">
      <c r="A396" s="54"/>
    </row>
    <row r="397" spans="1:1" x14ac:dyDescent="0.2">
      <c r="A397" s="54"/>
    </row>
    <row r="398" spans="1:1" x14ac:dyDescent="0.2">
      <c r="A398" s="54"/>
    </row>
    <row r="399" spans="1:1" x14ac:dyDescent="0.2">
      <c r="A399" s="54"/>
    </row>
    <row r="400" spans="1:1" x14ac:dyDescent="0.2">
      <c r="A400" s="54"/>
    </row>
    <row r="401" spans="1:1" x14ac:dyDescent="0.2">
      <c r="A401" s="54"/>
    </row>
    <row r="402" spans="1:1" x14ac:dyDescent="0.2">
      <c r="A402" s="54"/>
    </row>
    <row r="403" spans="1:1" x14ac:dyDescent="0.2">
      <c r="A403" s="54"/>
    </row>
    <row r="404" spans="1:1" x14ac:dyDescent="0.2">
      <c r="A404" s="54"/>
    </row>
    <row r="405" spans="1:1" x14ac:dyDescent="0.2">
      <c r="A405" s="54"/>
    </row>
    <row r="406" spans="1:1" x14ac:dyDescent="0.2">
      <c r="A406" s="54"/>
    </row>
    <row r="407" spans="1:1" x14ac:dyDescent="0.2">
      <c r="A407" s="54"/>
    </row>
    <row r="408" spans="1:1" x14ac:dyDescent="0.2">
      <c r="A408" s="54"/>
    </row>
    <row r="409" spans="1:1" x14ac:dyDescent="0.2">
      <c r="A409" s="54"/>
    </row>
    <row r="410" spans="1:1" x14ac:dyDescent="0.2">
      <c r="A410" s="54"/>
    </row>
    <row r="411" spans="1:1" x14ac:dyDescent="0.2">
      <c r="A411" s="54"/>
    </row>
    <row r="412" spans="1:1" x14ac:dyDescent="0.2">
      <c r="A412" s="54"/>
    </row>
    <row r="413" spans="1:1" x14ac:dyDescent="0.2">
      <c r="A413" s="54"/>
    </row>
    <row r="414" spans="1:1" x14ac:dyDescent="0.2">
      <c r="A414" s="54"/>
    </row>
    <row r="415" spans="1:1" x14ac:dyDescent="0.2">
      <c r="A415" s="54"/>
    </row>
    <row r="416" spans="1:1" x14ac:dyDescent="0.2">
      <c r="A416" s="54"/>
    </row>
    <row r="417" spans="1:1" x14ac:dyDescent="0.2">
      <c r="A417" s="54"/>
    </row>
    <row r="418" spans="1:1" x14ac:dyDescent="0.2">
      <c r="A418" s="54"/>
    </row>
    <row r="419" spans="1:1" x14ac:dyDescent="0.2">
      <c r="A419" s="54"/>
    </row>
    <row r="420" spans="1:1" x14ac:dyDescent="0.2">
      <c r="A420" s="54"/>
    </row>
    <row r="421" spans="1:1" x14ac:dyDescent="0.2">
      <c r="A421" s="54"/>
    </row>
    <row r="422" spans="1:1" x14ac:dyDescent="0.2">
      <c r="A422" s="54"/>
    </row>
    <row r="423" spans="1:1" x14ac:dyDescent="0.2">
      <c r="A423" s="54"/>
    </row>
    <row r="424" spans="1:1" x14ac:dyDescent="0.2">
      <c r="A424" s="54"/>
    </row>
    <row r="425" spans="1:1" x14ac:dyDescent="0.2">
      <c r="A425" s="54"/>
    </row>
    <row r="426" spans="1:1" x14ac:dyDescent="0.2">
      <c r="A426" s="54"/>
    </row>
    <row r="427" spans="1:1" x14ac:dyDescent="0.2">
      <c r="A427" s="54"/>
    </row>
    <row r="428" spans="1:1" x14ac:dyDescent="0.2">
      <c r="A428" s="54"/>
    </row>
    <row r="429" spans="1:1" x14ac:dyDescent="0.2">
      <c r="A429" s="54"/>
    </row>
    <row r="430" spans="1:1" x14ac:dyDescent="0.2">
      <c r="A430" s="54"/>
    </row>
    <row r="431" spans="1:1" x14ac:dyDescent="0.2">
      <c r="A431" s="54"/>
    </row>
    <row r="432" spans="1:1" x14ac:dyDescent="0.2">
      <c r="A432" s="54"/>
    </row>
    <row r="433" spans="1:1" x14ac:dyDescent="0.2">
      <c r="A433" s="54"/>
    </row>
    <row r="434" spans="1:1" x14ac:dyDescent="0.2">
      <c r="A434" s="54"/>
    </row>
    <row r="435" spans="1:1" x14ac:dyDescent="0.2">
      <c r="A435" s="54"/>
    </row>
    <row r="436" spans="1:1" x14ac:dyDescent="0.2">
      <c r="A436" s="54"/>
    </row>
    <row r="437" spans="1:1" x14ac:dyDescent="0.2">
      <c r="A437" s="54"/>
    </row>
    <row r="438" spans="1:1" x14ac:dyDescent="0.2">
      <c r="A438" s="54"/>
    </row>
    <row r="439" spans="1:1" x14ac:dyDescent="0.2">
      <c r="A439" s="54"/>
    </row>
    <row r="440" spans="1:1" x14ac:dyDescent="0.2">
      <c r="A440" s="54"/>
    </row>
    <row r="441" spans="1:1" x14ac:dyDescent="0.2">
      <c r="A441" s="54"/>
    </row>
    <row r="442" spans="1:1" x14ac:dyDescent="0.2">
      <c r="A442" s="54"/>
    </row>
    <row r="443" spans="1:1" x14ac:dyDescent="0.2">
      <c r="A443" s="54"/>
    </row>
    <row r="444" spans="1:1" x14ac:dyDescent="0.2">
      <c r="A444" s="54"/>
    </row>
    <row r="445" spans="1:1" x14ac:dyDescent="0.2">
      <c r="A445" s="54"/>
    </row>
    <row r="446" spans="1:1" x14ac:dyDescent="0.2">
      <c r="A446" s="54"/>
    </row>
    <row r="447" spans="1:1" x14ac:dyDescent="0.2">
      <c r="A447" s="54"/>
    </row>
    <row r="448" spans="1:1" x14ac:dyDescent="0.2">
      <c r="A448" s="54"/>
    </row>
    <row r="449" spans="1:1" x14ac:dyDescent="0.2">
      <c r="A449" s="54"/>
    </row>
    <row r="450" spans="1:1" x14ac:dyDescent="0.2">
      <c r="A450" s="54"/>
    </row>
    <row r="451" spans="1:1" x14ac:dyDescent="0.2">
      <c r="A451" s="54"/>
    </row>
    <row r="452" spans="1:1" x14ac:dyDescent="0.2">
      <c r="A452" s="54"/>
    </row>
    <row r="453" spans="1:1" x14ac:dyDescent="0.2">
      <c r="A453" s="54"/>
    </row>
    <row r="454" spans="1:1" x14ac:dyDescent="0.2">
      <c r="A454" s="54"/>
    </row>
    <row r="455" spans="1:1" x14ac:dyDescent="0.2">
      <c r="A455" s="54"/>
    </row>
    <row r="456" spans="1:1" x14ac:dyDescent="0.2">
      <c r="A456" s="54"/>
    </row>
    <row r="457" spans="1:1" x14ac:dyDescent="0.2">
      <c r="A457" s="54"/>
    </row>
    <row r="458" spans="1:1" x14ac:dyDescent="0.2">
      <c r="A458" s="54"/>
    </row>
    <row r="459" spans="1:1" x14ac:dyDescent="0.2">
      <c r="A459" s="54"/>
    </row>
    <row r="460" spans="1:1" x14ac:dyDescent="0.2">
      <c r="A460" s="54"/>
    </row>
    <row r="461" spans="1:1" x14ac:dyDescent="0.2">
      <c r="A461" s="54"/>
    </row>
    <row r="462" spans="1:1" x14ac:dyDescent="0.2">
      <c r="A462" s="54"/>
    </row>
    <row r="463" spans="1:1" x14ac:dyDescent="0.2">
      <c r="A463" s="54"/>
    </row>
    <row r="464" spans="1:1" x14ac:dyDescent="0.2">
      <c r="A464" s="54"/>
    </row>
    <row r="465" spans="1:1" x14ac:dyDescent="0.2">
      <c r="A465" s="54"/>
    </row>
    <row r="466" spans="1:1" x14ac:dyDescent="0.2">
      <c r="A466" s="54"/>
    </row>
    <row r="467" spans="1:1" x14ac:dyDescent="0.2">
      <c r="A467" s="54"/>
    </row>
    <row r="468" spans="1:1" x14ac:dyDescent="0.2">
      <c r="A468" s="54"/>
    </row>
    <row r="469" spans="1:1" x14ac:dyDescent="0.2">
      <c r="A469" s="54"/>
    </row>
    <row r="470" spans="1:1" x14ac:dyDescent="0.2">
      <c r="A470" s="54"/>
    </row>
    <row r="471" spans="1:1" x14ac:dyDescent="0.2">
      <c r="A471" s="54"/>
    </row>
    <row r="472" spans="1:1" x14ac:dyDescent="0.2">
      <c r="A472" s="54"/>
    </row>
    <row r="473" spans="1:1" x14ac:dyDescent="0.2">
      <c r="A473" s="54"/>
    </row>
    <row r="474" spans="1:1" x14ac:dyDescent="0.2">
      <c r="A474" s="54"/>
    </row>
    <row r="475" spans="1:1" x14ac:dyDescent="0.2">
      <c r="A475" s="54"/>
    </row>
    <row r="476" spans="1:1" x14ac:dyDescent="0.2">
      <c r="A476" s="54"/>
    </row>
    <row r="477" spans="1:1" x14ac:dyDescent="0.2">
      <c r="A477" s="54"/>
    </row>
    <row r="478" spans="1:1" x14ac:dyDescent="0.2">
      <c r="A478" s="54"/>
    </row>
    <row r="479" spans="1:1" x14ac:dyDescent="0.2">
      <c r="A479" s="54"/>
    </row>
    <row r="480" spans="1:1" x14ac:dyDescent="0.2">
      <c r="A480" s="54"/>
    </row>
    <row r="481" spans="1:1" x14ac:dyDescent="0.2">
      <c r="A481" s="54"/>
    </row>
    <row r="482" spans="1:1" x14ac:dyDescent="0.2">
      <c r="A482" s="54"/>
    </row>
    <row r="483" spans="1:1" x14ac:dyDescent="0.2">
      <c r="A483" s="54"/>
    </row>
    <row r="484" spans="1:1" x14ac:dyDescent="0.2">
      <c r="A484" s="54"/>
    </row>
    <row r="485" spans="1:1" x14ac:dyDescent="0.2">
      <c r="A485" s="54"/>
    </row>
    <row r="486" spans="1:1" x14ac:dyDescent="0.2">
      <c r="A486" s="54"/>
    </row>
    <row r="487" spans="1:1" x14ac:dyDescent="0.2">
      <c r="A487" s="54"/>
    </row>
    <row r="488" spans="1:1" x14ac:dyDescent="0.2">
      <c r="A488" s="54"/>
    </row>
    <row r="489" spans="1:1" x14ac:dyDescent="0.2">
      <c r="A489" s="54"/>
    </row>
    <row r="490" spans="1:1" x14ac:dyDescent="0.2">
      <c r="A490" s="54"/>
    </row>
    <row r="491" spans="1:1" x14ac:dyDescent="0.2">
      <c r="A491" s="54"/>
    </row>
    <row r="492" spans="1:1" x14ac:dyDescent="0.2">
      <c r="A492" s="54"/>
    </row>
    <row r="493" spans="1:1" x14ac:dyDescent="0.2">
      <c r="A493" s="54"/>
    </row>
    <row r="494" spans="1:1" x14ac:dyDescent="0.2">
      <c r="A494" s="54"/>
    </row>
    <row r="495" spans="1:1" x14ac:dyDescent="0.2">
      <c r="A495" s="54"/>
    </row>
    <row r="496" spans="1:1" x14ac:dyDescent="0.2">
      <c r="A496" s="54"/>
    </row>
    <row r="497" spans="1:1" x14ac:dyDescent="0.2">
      <c r="A497" s="54"/>
    </row>
    <row r="498" spans="1:1" x14ac:dyDescent="0.2">
      <c r="A498" s="54"/>
    </row>
    <row r="499" spans="1:1" x14ac:dyDescent="0.2">
      <c r="A499" s="54"/>
    </row>
    <row r="500" spans="1:1" x14ac:dyDescent="0.2">
      <c r="A500" s="54"/>
    </row>
    <row r="501" spans="1:1" x14ac:dyDescent="0.2">
      <c r="A501" s="54"/>
    </row>
    <row r="502" spans="1:1" x14ac:dyDescent="0.2">
      <c r="A502" s="54"/>
    </row>
    <row r="503" spans="1:1" x14ac:dyDescent="0.2">
      <c r="A503" s="54"/>
    </row>
    <row r="504" spans="1:1" x14ac:dyDescent="0.2">
      <c r="A504" s="54"/>
    </row>
    <row r="505" spans="1:1" x14ac:dyDescent="0.2">
      <c r="A505" s="54"/>
    </row>
    <row r="506" spans="1:1" x14ac:dyDescent="0.2">
      <c r="A506" s="54"/>
    </row>
    <row r="507" spans="1:1" x14ac:dyDescent="0.2">
      <c r="A507" s="54"/>
    </row>
    <row r="508" spans="1:1" x14ac:dyDescent="0.2">
      <c r="A508" s="54"/>
    </row>
    <row r="509" spans="1:1" x14ac:dyDescent="0.2">
      <c r="A509" s="54"/>
    </row>
    <row r="510" spans="1:1" x14ac:dyDescent="0.2">
      <c r="A510" s="54"/>
    </row>
    <row r="511" spans="1:1" x14ac:dyDescent="0.2">
      <c r="A511" s="54"/>
    </row>
    <row r="512" spans="1:1" x14ac:dyDescent="0.2">
      <c r="A512" s="54"/>
    </row>
    <row r="513" spans="1:1" x14ac:dyDescent="0.2">
      <c r="A513" s="54"/>
    </row>
    <row r="514" spans="1:1" x14ac:dyDescent="0.2">
      <c r="A514" s="54"/>
    </row>
    <row r="515" spans="1:1" x14ac:dyDescent="0.2">
      <c r="A515" s="54"/>
    </row>
    <row r="516" spans="1:1" x14ac:dyDescent="0.2">
      <c r="A516" s="54"/>
    </row>
    <row r="517" spans="1:1" x14ac:dyDescent="0.2">
      <c r="A517" s="54"/>
    </row>
    <row r="518" spans="1:1" x14ac:dyDescent="0.2">
      <c r="A518" s="54"/>
    </row>
    <row r="519" spans="1:1" x14ac:dyDescent="0.2">
      <c r="A519" s="54"/>
    </row>
    <row r="520" spans="1:1" x14ac:dyDescent="0.2">
      <c r="A520" s="54"/>
    </row>
    <row r="521" spans="1:1" x14ac:dyDescent="0.2">
      <c r="A521" s="54"/>
    </row>
    <row r="522" spans="1:1" x14ac:dyDescent="0.2">
      <c r="A522" s="54"/>
    </row>
    <row r="523" spans="1:1" x14ac:dyDescent="0.2">
      <c r="A523" s="54"/>
    </row>
    <row r="524" spans="1:1" x14ac:dyDescent="0.2">
      <c r="A524" s="54"/>
    </row>
    <row r="525" spans="1:1" x14ac:dyDescent="0.2">
      <c r="A525" s="54"/>
    </row>
    <row r="526" spans="1:1" x14ac:dyDescent="0.2">
      <c r="A526" s="54"/>
    </row>
    <row r="527" spans="1:1" x14ac:dyDescent="0.2">
      <c r="A527" s="54"/>
    </row>
    <row r="528" spans="1:1" x14ac:dyDescent="0.2">
      <c r="A528" s="54"/>
    </row>
    <row r="529" spans="1:1" x14ac:dyDescent="0.2">
      <c r="A529" s="54"/>
    </row>
    <row r="530" spans="1:1" x14ac:dyDescent="0.2">
      <c r="A530" s="54"/>
    </row>
    <row r="531" spans="1:1" x14ac:dyDescent="0.2">
      <c r="A531" s="54"/>
    </row>
    <row r="532" spans="1:1" x14ac:dyDescent="0.2">
      <c r="A532" s="54"/>
    </row>
    <row r="533" spans="1:1" x14ac:dyDescent="0.2">
      <c r="A533" s="54"/>
    </row>
    <row r="534" spans="1:1" x14ac:dyDescent="0.2">
      <c r="A534" s="54"/>
    </row>
    <row r="535" spans="1:1" x14ac:dyDescent="0.2">
      <c r="A535" s="54"/>
    </row>
    <row r="536" spans="1:1" x14ac:dyDescent="0.2">
      <c r="A536" s="54"/>
    </row>
    <row r="537" spans="1:1" x14ac:dyDescent="0.2">
      <c r="A537" s="54"/>
    </row>
    <row r="538" spans="1:1" x14ac:dyDescent="0.2">
      <c r="A538" s="54"/>
    </row>
    <row r="539" spans="1:1" x14ac:dyDescent="0.2">
      <c r="A539" s="54"/>
    </row>
    <row r="540" spans="1:1" x14ac:dyDescent="0.2">
      <c r="A540" s="54"/>
    </row>
    <row r="541" spans="1:1" x14ac:dyDescent="0.2">
      <c r="A541" s="54"/>
    </row>
    <row r="542" spans="1:1" x14ac:dyDescent="0.2">
      <c r="A542" s="54"/>
    </row>
    <row r="543" spans="1:1" x14ac:dyDescent="0.2">
      <c r="A543" s="54"/>
    </row>
    <row r="544" spans="1:1" x14ac:dyDescent="0.2">
      <c r="A544" s="54"/>
    </row>
    <row r="545" spans="1:1" x14ac:dyDescent="0.2">
      <c r="A545" s="54"/>
    </row>
    <row r="546" spans="1:1" x14ac:dyDescent="0.2">
      <c r="A546" s="54"/>
    </row>
    <row r="547" spans="1:1" x14ac:dyDescent="0.2">
      <c r="A547" s="54"/>
    </row>
    <row r="548" spans="1:1" x14ac:dyDescent="0.2">
      <c r="A548" s="54"/>
    </row>
    <row r="549" spans="1:1" x14ac:dyDescent="0.2">
      <c r="A549" s="54"/>
    </row>
    <row r="550" spans="1:1" x14ac:dyDescent="0.2">
      <c r="A550" s="54"/>
    </row>
    <row r="551" spans="1:1" x14ac:dyDescent="0.2">
      <c r="A551" s="54"/>
    </row>
    <row r="552" spans="1:1" x14ac:dyDescent="0.2">
      <c r="A552" s="54"/>
    </row>
    <row r="553" spans="1:1" x14ac:dyDescent="0.2">
      <c r="A553" s="54"/>
    </row>
    <row r="554" spans="1:1" x14ac:dyDescent="0.2">
      <c r="A554" s="54"/>
    </row>
    <row r="555" spans="1:1" x14ac:dyDescent="0.2">
      <c r="A555" s="54"/>
    </row>
    <row r="556" spans="1:1" x14ac:dyDescent="0.2">
      <c r="A556" s="54"/>
    </row>
    <row r="557" spans="1:1" x14ac:dyDescent="0.2">
      <c r="A557" s="54"/>
    </row>
    <row r="558" spans="1:1" x14ac:dyDescent="0.2">
      <c r="A558" s="54"/>
    </row>
    <row r="559" spans="1:1" x14ac:dyDescent="0.2">
      <c r="A559" s="54"/>
    </row>
    <row r="560" spans="1:1" x14ac:dyDescent="0.2">
      <c r="A560" s="54"/>
    </row>
    <row r="561" spans="1:1" x14ac:dyDescent="0.2">
      <c r="A561" s="54"/>
    </row>
    <row r="562" spans="1:1" x14ac:dyDescent="0.2">
      <c r="A562" s="54"/>
    </row>
    <row r="563" spans="1:1" x14ac:dyDescent="0.2">
      <c r="A563" s="54"/>
    </row>
    <row r="564" spans="1:1" x14ac:dyDescent="0.2">
      <c r="A564" s="54"/>
    </row>
    <row r="565" spans="1:1" x14ac:dyDescent="0.2">
      <c r="A565" s="54"/>
    </row>
    <row r="566" spans="1:1" x14ac:dyDescent="0.2">
      <c r="A566" s="54"/>
    </row>
    <row r="567" spans="1:1" x14ac:dyDescent="0.2">
      <c r="A567" s="54"/>
    </row>
    <row r="568" spans="1:1" x14ac:dyDescent="0.2">
      <c r="A568" s="54"/>
    </row>
    <row r="569" spans="1:1" x14ac:dyDescent="0.2">
      <c r="A569" s="54"/>
    </row>
    <row r="570" spans="1:1" x14ac:dyDescent="0.2">
      <c r="A570" s="54"/>
    </row>
    <row r="571" spans="1:1" x14ac:dyDescent="0.2">
      <c r="A571" s="54"/>
    </row>
    <row r="572" spans="1:1" x14ac:dyDescent="0.2">
      <c r="A572" s="54"/>
    </row>
    <row r="573" spans="1:1" x14ac:dyDescent="0.2">
      <c r="A573" s="54"/>
    </row>
    <row r="574" spans="1:1" x14ac:dyDescent="0.2">
      <c r="A574" s="54"/>
    </row>
    <row r="575" spans="1:1" x14ac:dyDescent="0.2">
      <c r="A575" s="54"/>
    </row>
    <row r="576" spans="1:1" x14ac:dyDescent="0.2">
      <c r="A576" s="54"/>
    </row>
    <row r="577" spans="1:1" x14ac:dyDescent="0.2">
      <c r="A577" s="54"/>
    </row>
    <row r="578" spans="1:1" x14ac:dyDescent="0.2">
      <c r="A578" s="54"/>
    </row>
    <row r="579" spans="1:1" x14ac:dyDescent="0.2">
      <c r="A579" s="54"/>
    </row>
    <row r="580" spans="1:1" x14ac:dyDescent="0.2">
      <c r="A580" s="54"/>
    </row>
    <row r="581" spans="1:1" x14ac:dyDescent="0.2">
      <c r="A581" s="54"/>
    </row>
    <row r="582" spans="1:1" x14ac:dyDescent="0.2">
      <c r="A582" s="54"/>
    </row>
    <row r="583" spans="1:1" x14ac:dyDescent="0.2">
      <c r="A583" s="54"/>
    </row>
    <row r="584" spans="1:1" x14ac:dyDescent="0.2">
      <c r="A584" s="54"/>
    </row>
    <row r="585" spans="1:1" x14ac:dyDescent="0.2">
      <c r="A585" s="54"/>
    </row>
    <row r="586" spans="1:1" x14ac:dyDescent="0.2">
      <c r="A586" s="54"/>
    </row>
    <row r="587" spans="1:1" x14ac:dyDescent="0.2">
      <c r="A587" s="54"/>
    </row>
    <row r="588" spans="1:1" x14ac:dyDescent="0.2">
      <c r="A588" s="54"/>
    </row>
    <row r="589" spans="1:1" x14ac:dyDescent="0.2">
      <c r="A589" s="54"/>
    </row>
    <row r="590" spans="1:1" x14ac:dyDescent="0.2">
      <c r="A590" s="54"/>
    </row>
    <row r="591" spans="1:1" x14ac:dyDescent="0.2">
      <c r="A591" s="54"/>
    </row>
    <row r="592" spans="1:1" x14ac:dyDescent="0.2">
      <c r="A592" s="54"/>
    </row>
    <row r="593" spans="1:1" x14ac:dyDescent="0.2">
      <c r="A593" s="54"/>
    </row>
    <row r="594" spans="1:1" x14ac:dyDescent="0.2">
      <c r="A594" s="54"/>
    </row>
    <row r="595" spans="1:1" x14ac:dyDescent="0.2">
      <c r="A595" s="54"/>
    </row>
    <row r="596" spans="1:1" x14ac:dyDescent="0.2">
      <c r="A596" s="54"/>
    </row>
    <row r="597" spans="1:1" x14ac:dyDescent="0.2">
      <c r="A597" s="54"/>
    </row>
    <row r="598" spans="1:1" x14ac:dyDescent="0.2">
      <c r="A598" s="54"/>
    </row>
    <row r="599" spans="1:1" x14ac:dyDescent="0.2">
      <c r="A599" s="54"/>
    </row>
    <row r="600" spans="1:1" x14ac:dyDescent="0.2">
      <c r="A600" s="54"/>
    </row>
    <row r="601" spans="1:1" x14ac:dyDescent="0.2">
      <c r="A601" s="54"/>
    </row>
    <row r="602" spans="1:1" x14ac:dyDescent="0.2">
      <c r="A602" s="54"/>
    </row>
    <row r="603" spans="1:1" x14ac:dyDescent="0.2">
      <c r="A603" s="54"/>
    </row>
    <row r="604" spans="1:1" x14ac:dyDescent="0.2">
      <c r="A604" s="54"/>
    </row>
    <row r="605" spans="1:1" x14ac:dyDescent="0.2">
      <c r="A605" s="54"/>
    </row>
    <row r="606" spans="1:1" x14ac:dyDescent="0.2">
      <c r="A606" s="54"/>
    </row>
    <row r="607" spans="1:1" x14ac:dyDescent="0.2">
      <c r="A607" s="54"/>
    </row>
    <row r="608" spans="1:1" x14ac:dyDescent="0.2">
      <c r="A608" s="54"/>
    </row>
    <row r="609" spans="1:1" x14ac:dyDescent="0.2">
      <c r="A609" s="54"/>
    </row>
    <row r="610" spans="1:1" x14ac:dyDescent="0.2">
      <c r="A610" s="54"/>
    </row>
    <row r="611" spans="1:1" x14ac:dyDescent="0.2">
      <c r="A611" s="54"/>
    </row>
    <row r="612" spans="1:1" x14ac:dyDescent="0.2">
      <c r="A612" s="54"/>
    </row>
    <row r="613" spans="1:1" x14ac:dyDescent="0.2">
      <c r="A613" s="54"/>
    </row>
    <row r="614" spans="1:1" x14ac:dyDescent="0.2">
      <c r="A614" s="54"/>
    </row>
    <row r="615" spans="1:1" x14ac:dyDescent="0.2">
      <c r="A615" s="54"/>
    </row>
    <row r="616" spans="1:1" x14ac:dyDescent="0.2">
      <c r="A616" s="54"/>
    </row>
    <row r="617" spans="1:1" x14ac:dyDescent="0.2">
      <c r="A617" s="54"/>
    </row>
    <row r="618" spans="1:1" x14ac:dyDescent="0.2">
      <c r="A618" s="54"/>
    </row>
    <row r="619" spans="1:1" x14ac:dyDescent="0.2">
      <c r="A619" s="54"/>
    </row>
    <row r="620" spans="1:1" x14ac:dyDescent="0.2">
      <c r="A620" s="54"/>
    </row>
    <row r="621" spans="1:1" x14ac:dyDescent="0.2">
      <c r="A621" s="54"/>
    </row>
    <row r="622" spans="1:1" x14ac:dyDescent="0.2">
      <c r="A622" s="54"/>
    </row>
    <row r="623" spans="1:1" x14ac:dyDescent="0.2">
      <c r="A623" s="54"/>
    </row>
    <row r="624" spans="1:1" x14ac:dyDescent="0.2">
      <c r="A624" s="54"/>
    </row>
    <row r="625" spans="1:1" x14ac:dyDescent="0.2">
      <c r="A625" s="54"/>
    </row>
    <row r="626" spans="1:1" x14ac:dyDescent="0.2">
      <c r="A626" s="54"/>
    </row>
    <row r="627" spans="1:1" x14ac:dyDescent="0.2">
      <c r="A627" s="54"/>
    </row>
    <row r="628" spans="1:1" x14ac:dyDescent="0.2">
      <c r="A628" s="54"/>
    </row>
    <row r="629" spans="1:1" x14ac:dyDescent="0.2">
      <c r="A629" s="54"/>
    </row>
    <row r="630" spans="1:1" x14ac:dyDescent="0.2">
      <c r="A630" s="54"/>
    </row>
    <row r="631" spans="1:1" x14ac:dyDescent="0.2">
      <c r="A631" s="54"/>
    </row>
    <row r="632" spans="1:1" x14ac:dyDescent="0.2">
      <c r="A632" s="54"/>
    </row>
    <row r="633" spans="1:1" x14ac:dyDescent="0.2">
      <c r="A633" s="54"/>
    </row>
    <row r="634" spans="1:1" x14ac:dyDescent="0.2">
      <c r="A634" s="54"/>
    </row>
    <row r="635" spans="1:1" x14ac:dyDescent="0.2">
      <c r="A635" s="54"/>
    </row>
    <row r="636" spans="1:1" x14ac:dyDescent="0.2">
      <c r="A636" s="54"/>
    </row>
    <row r="637" spans="1:1" x14ac:dyDescent="0.2">
      <c r="A637" s="54"/>
    </row>
    <row r="638" spans="1:1" x14ac:dyDescent="0.2">
      <c r="A638" s="54"/>
    </row>
    <row r="639" spans="1:1" x14ac:dyDescent="0.2">
      <c r="A639" s="54"/>
    </row>
    <row r="640" spans="1:1" x14ac:dyDescent="0.2">
      <c r="A640" s="54"/>
    </row>
    <row r="641" spans="1:1" x14ac:dyDescent="0.2">
      <c r="A641" s="54"/>
    </row>
    <row r="642" spans="1:1" x14ac:dyDescent="0.2">
      <c r="A642" s="54"/>
    </row>
    <row r="643" spans="1:1" x14ac:dyDescent="0.2">
      <c r="A643" s="54"/>
    </row>
    <row r="644" spans="1:1" x14ac:dyDescent="0.2">
      <c r="A644" s="54"/>
    </row>
    <row r="645" spans="1:1" x14ac:dyDescent="0.2">
      <c r="A645" s="54"/>
    </row>
    <row r="646" spans="1:1" x14ac:dyDescent="0.2">
      <c r="A646" s="54"/>
    </row>
    <row r="647" spans="1:1" x14ac:dyDescent="0.2">
      <c r="A647" s="54"/>
    </row>
    <row r="648" spans="1:1" x14ac:dyDescent="0.2">
      <c r="A648" s="54"/>
    </row>
    <row r="649" spans="1:1" x14ac:dyDescent="0.2">
      <c r="A649" s="54"/>
    </row>
    <row r="650" spans="1:1" x14ac:dyDescent="0.2">
      <c r="A650" s="54"/>
    </row>
    <row r="651" spans="1:1" x14ac:dyDescent="0.2">
      <c r="A651" s="54"/>
    </row>
    <row r="652" spans="1:1" x14ac:dyDescent="0.2">
      <c r="A652" s="54"/>
    </row>
    <row r="653" spans="1:1" x14ac:dyDescent="0.2">
      <c r="A653" s="54"/>
    </row>
    <row r="654" spans="1:1" x14ac:dyDescent="0.2">
      <c r="A654" s="54"/>
    </row>
    <row r="655" spans="1:1" x14ac:dyDescent="0.2">
      <c r="A655" s="54"/>
    </row>
    <row r="656" spans="1:1" x14ac:dyDescent="0.2">
      <c r="A656" s="54"/>
    </row>
    <row r="657" spans="1:1" x14ac:dyDescent="0.2">
      <c r="A657" s="54"/>
    </row>
    <row r="658" spans="1:1" x14ac:dyDescent="0.2">
      <c r="A658" s="54"/>
    </row>
    <row r="659" spans="1:1" x14ac:dyDescent="0.2">
      <c r="A659" s="54"/>
    </row>
    <row r="660" spans="1:1" x14ac:dyDescent="0.2">
      <c r="A660" s="54"/>
    </row>
    <row r="661" spans="1:1" x14ac:dyDescent="0.2">
      <c r="A661" s="54"/>
    </row>
    <row r="662" spans="1:1" x14ac:dyDescent="0.2">
      <c r="A662" s="54"/>
    </row>
    <row r="663" spans="1:1" x14ac:dyDescent="0.2">
      <c r="A663" s="54"/>
    </row>
    <row r="664" spans="1:1" x14ac:dyDescent="0.2">
      <c r="A664" s="54"/>
    </row>
    <row r="665" spans="1:1" x14ac:dyDescent="0.2">
      <c r="A665" s="54"/>
    </row>
    <row r="666" spans="1:1" x14ac:dyDescent="0.2">
      <c r="A666" s="54"/>
    </row>
    <row r="667" spans="1:1" x14ac:dyDescent="0.2">
      <c r="A667" s="54"/>
    </row>
    <row r="668" spans="1:1" x14ac:dyDescent="0.2">
      <c r="A668" s="54"/>
    </row>
    <row r="669" spans="1:1" x14ac:dyDescent="0.2">
      <c r="A669" s="54"/>
    </row>
    <row r="670" spans="1:1" x14ac:dyDescent="0.2">
      <c r="A670" s="54"/>
    </row>
    <row r="671" spans="1:1" x14ac:dyDescent="0.2">
      <c r="A671" s="54"/>
    </row>
    <row r="672" spans="1:1" x14ac:dyDescent="0.2">
      <c r="A672" s="54"/>
    </row>
    <row r="673" spans="1:1" x14ac:dyDescent="0.2">
      <c r="A673" s="54"/>
    </row>
    <row r="674" spans="1:1" x14ac:dyDescent="0.2">
      <c r="A674" s="54"/>
    </row>
    <row r="675" spans="1:1" x14ac:dyDescent="0.2">
      <c r="A675" s="54"/>
    </row>
    <row r="676" spans="1:1" x14ac:dyDescent="0.2">
      <c r="A676" s="54"/>
    </row>
    <row r="677" spans="1:1" x14ac:dyDescent="0.2">
      <c r="A677" s="54"/>
    </row>
    <row r="678" spans="1:1" x14ac:dyDescent="0.2">
      <c r="A678" s="54"/>
    </row>
    <row r="679" spans="1:1" x14ac:dyDescent="0.2">
      <c r="A679" s="54"/>
    </row>
    <row r="680" spans="1:1" x14ac:dyDescent="0.2">
      <c r="A680" s="54"/>
    </row>
    <row r="681" spans="1:1" x14ac:dyDescent="0.2">
      <c r="A681" s="54"/>
    </row>
    <row r="682" spans="1:1" x14ac:dyDescent="0.2">
      <c r="A682" s="54"/>
    </row>
    <row r="683" spans="1:1" x14ac:dyDescent="0.2">
      <c r="A683" s="54"/>
    </row>
    <row r="684" spans="1:1" x14ac:dyDescent="0.2">
      <c r="A684" s="54"/>
    </row>
    <row r="685" spans="1:1" x14ac:dyDescent="0.2">
      <c r="A685" s="54"/>
    </row>
    <row r="686" spans="1:1" x14ac:dyDescent="0.2">
      <c r="A686" s="54"/>
    </row>
    <row r="687" spans="1:1" x14ac:dyDescent="0.2">
      <c r="A687" s="54"/>
    </row>
    <row r="688" spans="1:1" x14ac:dyDescent="0.2">
      <c r="A688" s="54"/>
    </row>
    <row r="689" spans="1:1" x14ac:dyDescent="0.2">
      <c r="A689" s="54"/>
    </row>
    <row r="690" spans="1:1" x14ac:dyDescent="0.2">
      <c r="A690" s="54"/>
    </row>
    <row r="691" spans="1:1" x14ac:dyDescent="0.2">
      <c r="A691" s="54"/>
    </row>
    <row r="692" spans="1:1" x14ac:dyDescent="0.2">
      <c r="A692" s="54"/>
    </row>
    <row r="693" spans="1:1" x14ac:dyDescent="0.2">
      <c r="A693" s="54"/>
    </row>
    <row r="694" spans="1:1" x14ac:dyDescent="0.2">
      <c r="A694" s="54"/>
    </row>
    <row r="695" spans="1:1" x14ac:dyDescent="0.2">
      <c r="A695" s="54"/>
    </row>
    <row r="696" spans="1:1" x14ac:dyDescent="0.2">
      <c r="A696" s="54"/>
    </row>
    <row r="697" spans="1:1" x14ac:dyDescent="0.2">
      <c r="A697" s="54"/>
    </row>
    <row r="698" spans="1:1" x14ac:dyDescent="0.2">
      <c r="A698" s="54"/>
    </row>
    <row r="699" spans="1:1" x14ac:dyDescent="0.2">
      <c r="A699" s="54"/>
    </row>
    <row r="700" spans="1:1" x14ac:dyDescent="0.2">
      <c r="A700" s="54"/>
    </row>
    <row r="701" spans="1:1" x14ac:dyDescent="0.2">
      <c r="A701" s="54"/>
    </row>
    <row r="702" spans="1:1" x14ac:dyDescent="0.2">
      <c r="A702" s="54"/>
    </row>
    <row r="703" spans="1:1" x14ac:dyDescent="0.2">
      <c r="A703" s="54"/>
    </row>
    <row r="704" spans="1:1" x14ac:dyDescent="0.2">
      <c r="A704" s="54"/>
    </row>
    <row r="705" spans="1:1" x14ac:dyDescent="0.2">
      <c r="A705" s="54"/>
    </row>
    <row r="706" spans="1:1" x14ac:dyDescent="0.2">
      <c r="A706" s="54"/>
    </row>
    <row r="707" spans="1:1" x14ac:dyDescent="0.2">
      <c r="A707" s="54"/>
    </row>
    <row r="708" spans="1:1" x14ac:dyDescent="0.2">
      <c r="A708" s="54"/>
    </row>
    <row r="709" spans="1:1" x14ac:dyDescent="0.2">
      <c r="A709" s="54"/>
    </row>
    <row r="710" spans="1:1" x14ac:dyDescent="0.2">
      <c r="A710" s="54"/>
    </row>
    <row r="711" spans="1:1" x14ac:dyDescent="0.2">
      <c r="A711" s="54"/>
    </row>
    <row r="712" spans="1:1" x14ac:dyDescent="0.2">
      <c r="A712" s="54"/>
    </row>
    <row r="713" spans="1:1" x14ac:dyDescent="0.2">
      <c r="A713" s="54"/>
    </row>
    <row r="714" spans="1:1" x14ac:dyDescent="0.2">
      <c r="A714" s="54"/>
    </row>
    <row r="715" spans="1:1" x14ac:dyDescent="0.2">
      <c r="A715" s="54"/>
    </row>
    <row r="716" spans="1:1" x14ac:dyDescent="0.2">
      <c r="A716" s="54"/>
    </row>
    <row r="717" spans="1:1" x14ac:dyDescent="0.2">
      <c r="A717" s="54"/>
    </row>
    <row r="718" spans="1:1" x14ac:dyDescent="0.2">
      <c r="A718" s="54"/>
    </row>
    <row r="719" spans="1:1" x14ac:dyDescent="0.2">
      <c r="A719" s="54"/>
    </row>
    <row r="720" spans="1:1" x14ac:dyDescent="0.2">
      <c r="A720" s="54"/>
    </row>
    <row r="721" spans="1:1" x14ac:dyDescent="0.2">
      <c r="A721" s="54"/>
    </row>
    <row r="722" spans="1:1" x14ac:dyDescent="0.2">
      <c r="A722" s="54"/>
    </row>
    <row r="723" spans="1:1" x14ac:dyDescent="0.2">
      <c r="A723" s="54"/>
    </row>
    <row r="724" spans="1:1" x14ac:dyDescent="0.2">
      <c r="A724" s="54"/>
    </row>
    <row r="725" spans="1:1" x14ac:dyDescent="0.2">
      <c r="A725" s="54"/>
    </row>
    <row r="726" spans="1:1" x14ac:dyDescent="0.2">
      <c r="A726" s="54"/>
    </row>
    <row r="727" spans="1:1" x14ac:dyDescent="0.2">
      <c r="A727" s="54"/>
    </row>
    <row r="728" spans="1:1" x14ac:dyDescent="0.2">
      <c r="A728" s="54"/>
    </row>
    <row r="729" spans="1:1" x14ac:dyDescent="0.2">
      <c r="A729" s="54"/>
    </row>
    <row r="730" spans="1:1" x14ac:dyDescent="0.2">
      <c r="A730" s="54"/>
    </row>
    <row r="731" spans="1:1" x14ac:dyDescent="0.2">
      <c r="A731" s="54"/>
    </row>
    <row r="732" spans="1:1" x14ac:dyDescent="0.2">
      <c r="A732" s="54"/>
    </row>
    <row r="733" spans="1:1" x14ac:dyDescent="0.2">
      <c r="A733" s="54"/>
    </row>
    <row r="734" spans="1:1" x14ac:dyDescent="0.2">
      <c r="A734" s="54"/>
    </row>
    <row r="735" spans="1:1" x14ac:dyDescent="0.2">
      <c r="A735" s="54"/>
    </row>
    <row r="736" spans="1:1" x14ac:dyDescent="0.2">
      <c r="A736" s="54"/>
    </row>
    <row r="737" spans="1:1" x14ac:dyDescent="0.2">
      <c r="A737" s="54"/>
    </row>
    <row r="738" spans="1:1" x14ac:dyDescent="0.2">
      <c r="A738" s="54"/>
    </row>
    <row r="739" spans="1:1" x14ac:dyDescent="0.2">
      <c r="A739" s="54"/>
    </row>
    <row r="740" spans="1:1" x14ac:dyDescent="0.2">
      <c r="A740" s="54"/>
    </row>
    <row r="741" spans="1:1" x14ac:dyDescent="0.2">
      <c r="A741" s="54"/>
    </row>
    <row r="742" spans="1:1" x14ac:dyDescent="0.2">
      <c r="A742" s="54"/>
    </row>
    <row r="743" spans="1:1" x14ac:dyDescent="0.2">
      <c r="A743" s="54"/>
    </row>
    <row r="744" spans="1:1" x14ac:dyDescent="0.2">
      <c r="A744" s="54"/>
    </row>
    <row r="745" spans="1:1" x14ac:dyDescent="0.2">
      <c r="A745" s="54"/>
    </row>
    <row r="746" spans="1:1" x14ac:dyDescent="0.2">
      <c r="A746" s="54"/>
    </row>
    <row r="747" spans="1:1" x14ac:dyDescent="0.2">
      <c r="A747" s="54"/>
    </row>
    <row r="748" spans="1:1" x14ac:dyDescent="0.2">
      <c r="A748" s="54"/>
    </row>
    <row r="749" spans="1:1" x14ac:dyDescent="0.2">
      <c r="A749" s="54"/>
    </row>
    <row r="750" spans="1:1" x14ac:dyDescent="0.2">
      <c r="A750" s="54"/>
    </row>
    <row r="751" spans="1:1" x14ac:dyDescent="0.2">
      <c r="A751" s="54"/>
    </row>
    <row r="752" spans="1:1" x14ac:dyDescent="0.2">
      <c r="A752" s="54"/>
    </row>
    <row r="753" spans="1:1" x14ac:dyDescent="0.2">
      <c r="A753" s="54"/>
    </row>
    <row r="754" spans="1:1" x14ac:dyDescent="0.2">
      <c r="A754" s="54"/>
    </row>
    <row r="755" spans="1:1" x14ac:dyDescent="0.2">
      <c r="A755" s="54"/>
    </row>
    <row r="756" spans="1:1" x14ac:dyDescent="0.2">
      <c r="A756" s="54"/>
    </row>
    <row r="757" spans="1:1" x14ac:dyDescent="0.2">
      <c r="A757" s="54"/>
    </row>
    <row r="758" spans="1:1" x14ac:dyDescent="0.2">
      <c r="A758" s="54"/>
    </row>
    <row r="759" spans="1:1" x14ac:dyDescent="0.2">
      <c r="A759" s="54"/>
    </row>
    <row r="760" spans="1:1" x14ac:dyDescent="0.2">
      <c r="A760" s="54"/>
    </row>
    <row r="761" spans="1:1" x14ac:dyDescent="0.2">
      <c r="A761" s="54"/>
    </row>
    <row r="762" spans="1:1" x14ac:dyDescent="0.2">
      <c r="A762" s="54"/>
    </row>
    <row r="763" spans="1:1" x14ac:dyDescent="0.2">
      <c r="A763" s="54"/>
    </row>
    <row r="764" spans="1:1" x14ac:dyDescent="0.2">
      <c r="A764" s="54"/>
    </row>
    <row r="765" spans="1:1" x14ac:dyDescent="0.2">
      <c r="A765" s="54"/>
    </row>
    <row r="766" spans="1:1" x14ac:dyDescent="0.2">
      <c r="A766" s="54"/>
    </row>
    <row r="767" spans="1:1" x14ac:dyDescent="0.2">
      <c r="A767" s="54"/>
    </row>
    <row r="768" spans="1:1" x14ac:dyDescent="0.2">
      <c r="A768" s="54"/>
    </row>
    <row r="769" spans="1:1" x14ac:dyDescent="0.2">
      <c r="A769" s="54"/>
    </row>
    <row r="770" spans="1:1" x14ac:dyDescent="0.2">
      <c r="A770" s="54"/>
    </row>
    <row r="771" spans="1:1" x14ac:dyDescent="0.2">
      <c r="A771" s="54"/>
    </row>
    <row r="772" spans="1:1" x14ac:dyDescent="0.2">
      <c r="A772" s="54"/>
    </row>
    <row r="773" spans="1:1" x14ac:dyDescent="0.2">
      <c r="A773" s="54"/>
    </row>
    <row r="774" spans="1:1" x14ac:dyDescent="0.2">
      <c r="A774" s="54"/>
    </row>
    <row r="775" spans="1:1" x14ac:dyDescent="0.2">
      <c r="A775" s="54"/>
    </row>
    <row r="776" spans="1:1" x14ac:dyDescent="0.2">
      <c r="A776" s="54"/>
    </row>
    <row r="777" spans="1:1" x14ac:dyDescent="0.2">
      <c r="A777" s="54"/>
    </row>
    <row r="778" spans="1:1" x14ac:dyDescent="0.2">
      <c r="A778" s="54"/>
    </row>
    <row r="779" spans="1:1" x14ac:dyDescent="0.2">
      <c r="A779" s="54"/>
    </row>
    <row r="780" spans="1:1" x14ac:dyDescent="0.2">
      <c r="A780" s="54"/>
    </row>
    <row r="781" spans="1:1" x14ac:dyDescent="0.2">
      <c r="A781" s="54"/>
    </row>
    <row r="782" spans="1:1" x14ac:dyDescent="0.2">
      <c r="A782" s="54"/>
    </row>
    <row r="783" spans="1:1" x14ac:dyDescent="0.2">
      <c r="A783" s="54"/>
    </row>
    <row r="784" spans="1:1" x14ac:dyDescent="0.2">
      <c r="A784" s="54"/>
    </row>
    <row r="785" spans="1:1" x14ac:dyDescent="0.2">
      <c r="A785" s="54"/>
    </row>
    <row r="786" spans="1:1" x14ac:dyDescent="0.2">
      <c r="A786" s="54"/>
    </row>
    <row r="787" spans="1:1" x14ac:dyDescent="0.2">
      <c r="A787" s="54"/>
    </row>
    <row r="788" spans="1:1" x14ac:dyDescent="0.2">
      <c r="A788" s="54"/>
    </row>
    <row r="789" spans="1:1" x14ac:dyDescent="0.2">
      <c r="A789" s="54"/>
    </row>
    <row r="790" spans="1:1" x14ac:dyDescent="0.2">
      <c r="A790" s="54"/>
    </row>
    <row r="791" spans="1:1" x14ac:dyDescent="0.2">
      <c r="A791" s="54"/>
    </row>
    <row r="792" spans="1:1" x14ac:dyDescent="0.2">
      <c r="A792" s="54"/>
    </row>
    <row r="793" spans="1:1" x14ac:dyDescent="0.2">
      <c r="A793" s="54"/>
    </row>
    <row r="794" spans="1:1" x14ac:dyDescent="0.2">
      <c r="A794" s="54"/>
    </row>
    <row r="795" spans="1:1" x14ac:dyDescent="0.2">
      <c r="A795" s="54"/>
    </row>
    <row r="796" spans="1:1" x14ac:dyDescent="0.2">
      <c r="A796" s="54"/>
    </row>
    <row r="797" spans="1:1" x14ac:dyDescent="0.2">
      <c r="A797" s="54"/>
    </row>
    <row r="798" spans="1:1" x14ac:dyDescent="0.2">
      <c r="A798" s="54"/>
    </row>
    <row r="799" spans="1:1" x14ac:dyDescent="0.2">
      <c r="A799" s="54"/>
    </row>
    <row r="800" spans="1:1" x14ac:dyDescent="0.2">
      <c r="A800" s="54"/>
    </row>
    <row r="801" spans="1:1" x14ac:dyDescent="0.2">
      <c r="A801" s="54"/>
    </row>
    <row r="802" spans="1:1" x14ac:dyDescent="0.2">
      <c r="A802" s="54"/>
    </row>
    <row r="803" spans="1:1" x14ac:dyDescent="0.2">
      <c r="A803" s="54"/>
    </row>
    <row r="804" spans="1:1" x14ac:dyDescent="0.2">
      <c r="A804" s="54"/>
    </row>
    <row r="805" spans="1:1" x14ac:dyDescent="0.2">
      <c r="A805" s="54"/>
    </row>
    <row r="806" spans="1:1" x14ac:dyDescent="0.2">
      <c r="A806" s="54"/>
    </row>
    <row r="807" spans="1:1" x14ac:dyDescent="0.2">
      <c r="A807" s="54"/>
    </row>
    <row r="808" spans="1:1" x14ac:dyDescent="0.2">
      <c r="A808" s="54"/>
    </row>
    <row r="809" spans="1:1" x14ac:dyDescent="0.2">
      <c r="A809" s="54"/>
    </row>
    <row r="810" spans="1:1" x14ac:dyDescent="0.2">
      <c r="A810" s="54"/>
    </row>
    <row r="811" spans="1:1" x14ac:dyDescent="0.2">
      <c r="A811" s="54"/>
    </row>
    <row r="812" spans="1:1" x14ac:dyDescent="0.2">
      <c r="A812" s="54"/>
    </row>
    <row r="813" spans="1:1" x14ac:dyDescent="0.2">
      <c r="A813" s="54"/>
    </row>
    <row r="814" spans="1:1" x14ac:dyDescent="0.2">
      <c r="A814" s="54"/>
    </row>
    <row r="815" spans="1:1" x14ac:dyDescent="0.2">
      <c r="A815" s="54"/>
    </row>
    <row r="816" spans="1:1" x14ac:dyDescent="0.2">
      <c r="A816" s="54"/>
    </row>
    <row r="817" spans="1:1" x14ac:dyDescent="0.2">
      <c r="A817" s="54"/>
    </row>
    <row r="818" spans="1:1" x14ac:dyDescent="0.2">
      <c r="A818" s="54"/>
    </row>
    <row r="819" spans="1:1" x14ac:dyDescent="0.2">
      <c r="A819" s="54"/>
    </row>
    <row r="820" spans="1:1" x14ac:dyDescent="0.2">
      <c r="A820" s="54"/>
    </row>
    <row r="821" spans="1:1" x14ac:dyDescent="0.2">
      <c r="A821" s="54"/>
    </row>
    <row r="822" spans="1:1" x14ac:dyDescent="0.2">
      <c r="A822" s="54"/>
    </row>
    <row r="823" spans="1:1" x14ac:dyDescent="0.2">
      <c r="A823" s="54"/>
    </row>
    <row r="824" spans="1:1" x14ac:dyDescent="0.2">
      <c r="A824" s="54"/>
    </row>
    <row r="825" spans="1:1" x14ac:dyDescent="0.2">
      <c r="A825" s="54"/>
    </row>
    <row r="826" spans="1:1" x14ac:dyDescent="0.2">
      <c r="A826" s="54"/>
    </row>
    <row r="827" spans="1:1" x14ac:dyDescent="0.2">
      <c r="A827" s="54"/>
    </row>
    <row r="828" spans="1:1" x14ac:dyDescent="0.2">
      <c r="A828" s="54"/>
    </row>
    <row r="829" spans="1:1" x14ac:dyDescent="0.2">
      <c r="A829" s="54"/>
    </row>
    <row r="830" spans="1:1" x14ac:dyDescent="0.2">
      <c r="A830" s="54"/>
    </row>
    <row r="831" spans="1:1" x14ac:dyDescent="0.2">
      <c r="A831" s="54"/>
    </row>
    <row r="832" spans="1:1" x14ac:dyDescent="0.2">
      <c r="A832" s="54"/>
    </row>
    <row r="833" spans="1:1" x14ac:dyDescent="0.2">
      <c r="A833" s="54"/>
    </row>
    <row r="834" spans="1:1" x14ac:dyDescent="0.2">
      <c r="A834" s="54"/>
    </row>
    <row r="835" spans="1:1" x14ac:dyDescent="0.2">
      <c r="A835" s="54"/>
    </row>
    <row r="836" spans="1:1" x14ac:dyDescent="0.2">
      <c r="A836" s="54"/>
    </row>
    <row r="837" spans="1:1" x14ac:dyDescent="0.2">
      <c r="A837" s="54"/>
    </row>
    <row r="838" spans="1:1" x14ac:dyDescent="0.2">
      <c r="A838" s="54"/>
    </row>
    <row r="839" spans="1:1" x14ac:dyDescent="0.2">
      <c r="A839" s="54"/>
    </row>
    <row r="840" spans="1:1" x14ac:dyDescent="0.2">
      <c r="A840" s="54"/>
    </row>
    <row r="841" spans="1:1" x14ac:dyDescent="0.2">
      <c r="A841" s="54"/>
    </row>
    <row r="842" spans="1:1" x14ac:dyDescent="0.2">
      <c r="A842" s="54"/>
    </row>
    <row r="843" spans="1:1" x14ac:dyDescent="0.2">
      <c r="A843" s="54"/>
    </row>
    <row r="844" spans="1:1" x14ac:dyDescent="0.2">
      <c r="A844" s="54"/>
    </row>
    <row r="845" spans="1:1" x14ac:dyDescent="0.2">
      <c r="A845" s="54"/>
    </row>
    <row r="846" spans="1:1" x14ac:dyDescent="0.2">
      <c r="A846" s="54"/>
    </row>
    <row r="847" spans="1:1" x14ac:dyDescent="0.2">
      <c r="A847" s="54"/>
    </row>
    <row r="848" spans="1:1" x14ac:dyDescent="0.2">
      <c r="A848" s="54"/>
    </row>
    <row r="849" spans="1:1" x14ac:dyDescent="0.2">
      <c r="A849" s="54"/>
    </row>
    <row r="850" spans="1:1" x14ac:dyDescent="0.2">
      <c r="A850" s="54"/>
    </row>
    <row r="851" spans="1:1" x14ac:dyDescent="0.2">
      <c r="A851" s="54"/>
    </row>
    <row r="852" spans="1:1" x14ac:dyDescent="0.2">
      <c r="A852" s="54"/>
    </row>
    <row r="853" spans="1:1" x14ac:dyDescent="0.2">
      <c r="A853" s="54"/>
    </row>
    <row r="854" spans="1:1" x14ac:dyDescent="0.2">
      <c r="A854" s="54"/>
    </row>
    <row r="855" spans="1:1" x14ac:dyDescent="0.2">
      <c r="A855" s="54"/>
    </row>
    <row r="856" spans="1:1" x14ac:dyDescent="0.2">
      <c r="A856" s="54"/>
    </row>
    <row r="857" spans="1:1" x14ac:dyDescent="0.2">
      <c r="A857" s="54"/>
    </row>
    <row r="858" spans="1:1" x14ac:dyDescent="0.2">
      <c r="A858" s="54"/>
    </row>
    <row r="859" spans="1:1" x14ac:dyDescent="0.2">
      <c r="A859" s="54"/>
    </row>
    <row r="860" spans="1:1" x14ac:dyDescent="0.2">
      <c r="A860" s="54"/>
    </row>
    <row r="861" spans="1:1" x14ac:dyDescent="0.2">
      <c r="A861" s="54"/>
    </row>
    <row r="862" spans="1:1" x14ac:dyDescent="0.2">
      <c r="A862" s="54"/>
    </row>
    <row r="863" spans="1:1" x14ac:dyDescent="0.2">
      <c r="A863" s="54"/>
    </row>
    <row r="864" spans="1:1" x14ac:dyDescent="0.2">
      <c r="A864" s="54"/>
    </row>
    <row r="865" spans="1:1" x14ac:dyDescent="0.2">
      <c r="A865" s="54"/>
    </row>
    <row r="866" spans="1:1" x14ac:dyDescent="0.2">
      <c r="A866" s="54"/>
    </row>
    <row r="867" spans="1:1" x14ac:dyDescent="0.2">
      <c r="A867" s="54"/>
    </row>
    <row r="868" spans="1:1" x14ac:dyDescent="0.2">
      <c r="A868" s="54"/>
    </row>
    <row r="869" spans="1:1" x14ac:dyDescent="0.2">
      <c r="A869" s="54"/>
    </row>
    <row r="870" spans="1:1" x14ac:dyDescent="0.2">
      <c r="A870" s="54"/>
    </row>
    <row r="871" spans="1:1" x14ac:dyDescent="0.2">
      <c r="A871" s="54"/>
    </row>
    <row r="872" spans="1:1" x14ac:dyDescent="0.2">
      <c r="A872" s="54"/>
    </row>
    <row r="873" spans="1:1" x14ac:dyDescent="0.2">
      <c r="A873" s="54"/>
    </row>
    <row r="874" spans="1:1" x14ac:dyDescent="0.2">
      <c r="A874" s="54"/>
    </row>
    <row r="875" spans="1:1" x14ac:dyDescent="0.2">
      <c r="A875" s="54"/>
    </row>
    <row r="876" spans="1:1" x14ac:dyDescent="0.2">
      <c r="A876" s="54"/>
    </row>
    <row r="877" spans="1:1" x14ac:dyDescent="0.2">
      <c r="A877" s="54"/>
    </row>
    <row r="878" spans="1:1" x14ac:dyDescent="0.2">
      <c r="A878" s="54"/>
    </row>
    <row r="879" spans="1:1" x14ac:dyDescent="0.2">
      <c r="A879" s="54"/>
    </row>
    <row r="880" spans="1:1" x14ac:dyDescent="0.2">
      <c r="A880" s="54"/>
    </row>
    <row r="881" spans="1:1" x14ac:dyDescent="0.2">
      <c r="A881" s="54"/>
    </row>
    <row r="882" spans="1:1" x14ac:dyDescent="0.2">
      <c r="A882" s="54"/>
    </row>
    <row r="883" spans="1:1" x14ac:dyDescent="0.2">
      <c r="A883" s="54"/>
    </row>
    <row r="884" spans="1:1" x14ac:dyDescent="0.2">
      <c r="A884" s="54"/>
    </row>
    <row r="885" spans="1:1" x14ac:dyDescent="0.2">
      <c r="A885" s="54"/>
    </row>
    <row r="886" spans="1:1" x14ac:dyDescent="0.2">
      <c r="A886" s="54"/>
    </row>
    <row r="887" spans="1:1" x14ac:dyDescent="0.2">
      <c r="A887" s="54"/>
    </row>
    <row r="888" spans="1:1" x14ac:dyDescent="0.2">
      <c r="A888" s="54"/>
    </row>
    <row r="889" spans="1:1" x14ac:dyDescent="0.2">
      <c r="A889" s="54"/>
    </row>
    <row r="890" spans="1:1" x14ac:dyDescent="0.2">
      <c r="A890" s="54"/>
    </row>
    <row r="891" spans="1:1" x14ac:dyDescent="0.2">
      <c r="A891" s="54"/>
    </row>
    <row r="892" spans="1:1" x14ac:dyDescent="0.2">
      <c r="A892" s="54"/>
    </row>
    <row r="893" spans="1:1" x14ac:dyDescent="0.2">
      <c r="A893" s="54"/>
    </row>
    <row r="894" spans="1:1" x14ac:dyDescent="0.2">
      <c r="A894" s="54"/>
    </row>
    <row r="895" spans="1:1" x14ac:dyDescent="0.2">
      <c r="A895" s="54"/>
    </row>
    <row r="896" spans="1:1" x14ac:dyDescent="0.2">
      <c r="A896" s="54"/>
    </row>
    <row r="897" spans="1:1" x14ac:dyDescent="0.2">
      <c r="A897" s="54"/>
    </row>
    <row r="898" spans="1:1" x14ac:dyDescent="0.2">
      <c r="A898" s="54"/>
    </row>
    <row r="899" spans="1:1" x14ac:dyDescent="0.2">
      <c r="A899" s="54"/>
    </row>
    <row r="900" spans="1:1" x14ac:dyDescent="0.2">
      <c r="A900" s="54"/>
    </row>
    <row r="901" spans="1:1" x14ac:dyDescent="0.2">
      <c r="A901" s="54"/>
    </row>
    <row r="902" spans="1:1" x14ac:dyDescent="0.2">
      <c r="A902" s="54"/>
    </row>
    <row r="903" spans="1:1" x14ac:dyDescent="0.2">
      <c r="A903" s="54"/>
    </row>
    <row r="904" spans="1:1" x14ac:dyDescent="0.2">
      <c r="A904" s="54"/>
    </row>
    <row r="905" spans="1:1" x14ac:dyDescent="0.2">
      <c r="A905" s="54"/>
    </row>
    <row r="906" spans="1:1" x14ac:dyDescent="0.2">
      <c r="A906" s="54"/>
    </row>
    <row r="907" spans="1:1" x14ac:dyDescent="0.2">
      <c r="A907" s="54"/>
    </row>
    <row r="908" spans="1:1" x14ac:dyDescent="0.2">
      <c r="A908" s="54"/>
    </row>
    <row r="909" spans="1:1" x14ac:dyDescent="0.2">
      <c r="A909" s="54"/>
    </row>
    <row r="910" spans="1:1" x14ac:dyDescent="0.2">
      <c r="A910" s="54"/>
    </row>
    <row r="911" spans="1:1" x14ac:dyDescent="0.2">
      <c r="A911" s="54"/>
    </row>
    <row r="912" spans="1:1" x14ac:dyDescent="0.2">
      <c r="A912" s="54"/>
    </row>
    <row r="913" spans="1:1" x14ac:dyDescent="0.2">
      <c r="A913" s="54"/>
    </row>
    <row r="914" spans="1:1" x14ac:dyDescent="0.2">
      <c r="A914" s="54"/>
    </row>
    <row r="915" spans="1:1" x14ac:dyDescent="0.2">
      <c r="A915" s="54"/>
    </row>
    <row r="916" spans="1:1" x14ac:dyDescent="0.2">
      <c r="A916" s="54"/>
    </row>
    <row r="917" spans="1:1" x14ac:dyDescent="0.2">
      <c r="A917" s="54"/>
    </row>
    <row r="918" spans="1:1" x14ac:dyDescent="0.2">
      <c r="A918" s="54"/>
    </row>
    <row r="919" spans="1:1" x14ac:dyDescent="0.2">
      <c r="A919" s="54"/>
    </row>
    <row r="920" spans="1:1" x14ac:dyDescent="0.2">
      <c r="A920" s="54"/>
    </row>
    <row r="921" spans="1:1" x14ac:dyDescent="0.2">
      <c r="A921" s="54"/>
    </row>
    <row r="922" spans="1:1" x14ac:dyDescent="0.2">
      <c r="A922" s="54"/>
    </row>
    <row r="923" spans="1:1" x14ac:dyDescent="0.2">
      <c r="A923" s="54"/>
    </row>
    <row r="924" spans="1:1" x14ac:dyDescent="0.2">
      <c r="A924" s="54"/>
    </row>
    <row r="925" spans="1:1" x14ac:dyDescent="0.2">
      <c r="A925" s="54"/>
    </row>
    <row r="926" spans="1:1" x14ac:dyDescent="0.2">
      <c r="A926" s="54"/>
    </row>
    <row r="927" spans="1:1" x14ac:dyDescent="0.2">
      <c r="A927" s="54"/>
    </row>
    <row r="928" spans="1:1" x14ac:dyDescent="0.2">
      <c r="A928" s="54"/>
    </row>
    <row r="929" spans="1:1" x14ac:dyDescent="0.2">
      <c r="A929" s="54"/>
    </row>
    <row r="930" spans="1:1" x14ac:dyDescent="0.2">
      <c r="A930" s="54"/>
    </row>
    <row r="931" spans="1:1" x14ac:dyDescent="0.2">
      <c r="A931" s="54"/>
    </row>
    <row r="932" spans="1:1" x14ac:dyDescent="0.2">
      <c r="A932" s="54"/>
    </row>
    <row r="933" spans="1:1" x14ac:dyDescent="0.2">
      <c r="A933" s="54"/>
    </row>
    <row r="934" spans="1:1" x14ac:dyDescent="0.2">
      <c r="A934" s="54"/>
    </row>
    <row r="935" spans="1:1" x14ac:dyDescent="0.2">
      <c r="A935" s="54"/>
    </row>
    <row r="936" spans="1:1" x14ac:dyDescent="0.2">
      <c r="A936" s="54"/>
    </row>
    <row r="937" spans="1:1" x14ac:dyDescent="0.2">
      <c r="A937" s="54"/>
    </row>
    <row r="938" spans="1:1" x14ac:dyDescent="0.2">
      <c r="A938" s="54"/>
    </row>
    <row r="939" spans="1:1" x14ac:dyDescent="0.2">
      <c r="A939" s="54"/>
    </row>
    <row r="940" spans="1:1" x14ac:dyDescent="0.2">
      <c r="A940" s="54"/>
    </row>
    <row r="941" spans="1:1" x14ac:dyDescent="0.2">
      <c r="A941" s="54"/>
    </row>
    <row r="942" spans="1:1" x14ac:dyDescent="0.2">
      <c r="A942" s="54"/>
    </row>
    <row r="943" spans="1:1" x14ac:dyDescent="0.2">
      <c r="A943" s="54"/>
    </row>
    <row r="944" spans="1:1" x14ac:dyDescent="0.2">
      <c r="A944" s="54"/>
    </row>
    <row r="945" spans="1:1" x14ac:dyDescent="0.2">
      <c r="A945" s="54"/>
    </row>
    <row r="946" spans="1:1" x14ac:dyDescent="0.2">
      <c r="A946" s="54"/>
    </row>
    <row r="947" spans="1:1" x14ac:dyDescent="0.2">
      <c r="A947" s="54"/>
    </row>
    <row r="948" spans="1:1" x14ac:dyDescent="0.2">
      <c r="A948" s="54"/>
    </row>
    <row r="949" spans="1:1" x14ac:dyDescent="0.2">
      <c r="A949" s="54"/>
    </row>
    <row r="950" spans="1:1" x14ac:dyDescent="0.2">
      <c r="A950" s="54"/>
    </row>
    <row r="951" spans="1:1" x14ac:dyDescent="0.2">
      <c r="A951" s="54"/>
    </row>
    <row r="952" spans="1:1" x14ac:dyDescent="0.2">
      <c r="A952" s="54"/>
    </row>
    <row r="953" spans="1:1" x14ac:dyDescent="0.2">
      <c r="A953" s="54"/>
    </row>
    <row r="954" spans="1:1" x14ac:dyDescent="0.2">
      <c r="A954" s="54"/>
    </row>
    <row r="955" spans="1:1" x14ac:dyDescent="0.2">
      <c r="A955" s="54"/>
    </row>
    <row r="956" spans="1:1" x14ac:dyDescent="0.2">
      <c r="A956" s="54"/>
    </row>
    <row r="957" spans="1:1" x14ac:dyDescent="0.2">
      <c r="A957" s="54"/>
    </row>
    <row r="958" spans="1:1" x14ac:dyDescent="0.2">
      <c r="A958" s="54"/>
    </row>
    <row r="959" spans="1:1" x14ac:dyDescent="0.2">
      <c r="A959" s="54"/>
    </row>
    <row r="960" spans="1:1" x14ac:dyDescent="0.2">
      <c r="A960" s="54"/>
    </row>
    <row r="961" spans="1:1" x14ac:dyDescent="0.2">
      <c r="A961" s="54"/>
    </row>
    <row r="962" spans="1:1" x14ac:dyDescent="0.2">
      <c r="A962" s="54"/>
    </row>
    <row r="963" spans="1:1" x14ac:dyDescent="0.2">
      <c r="A963" s="54"/>
    </row>
    <row r="964" spans="1:1" x14ac:dyDescent="0.2">
      <c r="A964" s="54"/>
    </row>
    <row r="965" spans="1:1" x14ac:dyDescent="0.2">
      <c r="A965" s="54"/>
    </row>
    <row r="966" spans="1:1" x14ac:dyDescent="0.2">
      <c r="A966" s="54"/>
    </row>
    <row r="967" spans="1:1" x14ac:dyDescent="0.2">
      <c r="A967" s="54"/>
    </row>
    <row r="968" spans="1:1" x14ac:dyDescent="0.2">
      <c r="A968" s="54"/>
    </row>
    <row r="969" spans="1:1" x14ac:dyDescent="0.2">
      <c r="A969" s="54"/>
    </row>
    <row r="970" spans="1:1" x14ac:dyDescent="0.2">
      <c r="A970" s="54"/>
    </row>
    <row r="971" spans="1:1" x14ac:dyDescent="0.2">
      <c r="A971" s="54"/>
    </row>
    <row r="972" spans="1:1" x14ac:dyDescent="0.2">
      <c r="A972" s="54"/>
    </row>
    <row r="973" spans="1:1" x14ac:dyDescent="0.2">
      <c r="A973" s="54"/>
    </row>
    <row r="974" spans="1:1" x14ac:dyDescent="0.2">
      <c r="A974" s="54"/>
    </row>
    <row r="975" spans="1:1" x14ac:dyDescent="0.2">
      <c r="A975" s="54"/>
    </row>
    <row r="976" spans="1:1" x14ac:dyDescent="0.2">
      <c r="A976" s="54"/>
    </row>
    <row r="977" spans="1:1" x14ac:dyDescent="0.2">
      <c r="A977" s="54"/>
    </row>
    <row r="978" spans="1:1" x14ac:dyDescent="0.2">
      <c r="A978" s="54"/>
    </row>
    <row r="979" spans="1:1" x14ac:dyDescent="0.2">
      <c r="A979" s="54"/>
    </row>
    <row r="980" spans="1:1" x14ac:dyDescent="0.2">
      <c r="A980" s="54"/>
    </row>
    <row r="981" spans="1:1" x14ac:dyDescent="0.2">
      <c r="A981" s="54"/>
    </row>
    <row r="982" spans="1:1" x14ac:dyDescent="0.2">
      <c r="A982" s="54"/>
    </row>
    <row r="983" spans="1:1" x14ac:dyDescent="0.2">
      <c r="A983" s="54"/>
    </row>
    <row r="984" spans="1:1" x14ac:dyDescent="0.2">
      <c r="A984" s="54"/>
    </row>
    <row r="985" spans="1:1" x14ac:dyDescent="0.2">
      <c r="A985" s="54"/>
    </row>
    <row r="986" spans="1:1" x14ac:dyDescent="0.2">
      <c r="A986" s="54"/>
    </row>
    <row r="987" spans="1:1" x14ac:dyDescent="0.2">
      <c r="A987" s="54"/>
    </row>
    <row r="988" spans="1:1" x14ac:dyDescent="0.2">
      <c r="A988" s="54"/>
    </row>
    <row r="989" spans="1:1" x14ac:dyDescent="0.2">
      <c r="A989" s="54"/>
    </row>
    <row r="990" spans="1:1" x14ac:dyDescent="0.2">
      <c r="A990" s="54"/>
    </row>
    <row r="991" spans="1:1" x14ac:dyDescent="0.2">
      <c r="A991" s="54"/>
    </row>
    <row r="992" spans="1:1" x14ac:dyDescent="0.2">
      <c r="A992" s="54"/>
    </row>
    <row r="993" spans="1:1" x14ac:dyDescent="0.2">
      <c r="A993" s="54"/>
    </row>
    <row r="994" spans="1:1" x14ac:dyDescent="0.2">
      <c r="A994" s="54"/>
    </row>
    <row r="995" spans="1:1" x14ac:dyDescent="0.2">
      <c r="A995" s="54"/>
    </row>
    <row r="996" spans="1:1" x14ac:dyDescent="0.2">
      <c r="A996" s="54"/>
    </row>
    <row r="997" spans="1:1" x14ac:dyDescent="0.2">
      <c r="A997" s="54"/>
    </row>
    <row r="998" spans="1:1" x14ac:dyDescent="0.2">
      <c r="A998" s="54"/>
    </row>
    <row r="999" spans="1:1" x14ac:dyDescent="0.2">
      <c r="A999" s="54"/>
    </row>
    <row r="1000" spans="1:1" x14ac:dyDescent="0.2">
      <c r="A1000" s="54"/>
    </row>
    <row r="1001" spans="1:1" x14ac:dyDescent="0.2">
      <c r="A1001" s="54"/>
    </row>
    <row r="1002" spans="1:1" x14ac:dyDescent="0.2">
      <c r="A1002" s="54"/>
    </row>
    <row r="1003" spans="1:1" x14ac:dyDescent="0.2">
      <c r="A1003" s="54"/>
    </row>
    <row r="1004" spans="1:1" x14ac:dyDescent="0.2">
      <c r="A1004" s="54"/>
    </row>
    <row r="1005" spans="1:1" x14ac:dyDescent="0.2">
      <c r="A1005" s="54"/>
    </row>
    <row r="1006" spans="1:1" x14ac:dyDescent="0.2">
      <c r="A1006" s="54"/>
    </row>
    <row r="1007" spans="1:1" x14ac:dyDescent="0.2">
      <c r="A1007" s="54"/>
    </row>
    <row r="1008" spans="1:1" x14ac:dyDescent="0.2">
      <c r="A1008" s="54"/>
    </row>
    <row r="1009" spans="1:1" x14ac:dyDescent="0.2">
      <c r="A1009" s="54"/>
    </row>
    <row r="1010" spans="1:1" x14ac:dyDescent="0.2">
      <c r="A1010" s="54"/>
    </row>
    <row r="1011" spans="1:1" x14ac:dyDescent="0.2">
      <c r="A1011" s="54"/>
    </row>
    <row r="1012" spans="1:1" x14ac:dyDescent="0.2">
      <c r="A1012" s="54"/>
    </row>
    <row r="1013" spans="1:1" x14ac:dyDescent="0.2">
      <c r="A1013" s="54"/>
    </row>
    <row r="1014" spans="1:1" x14ac:dyDescent="0.2">
      <c r="A1014" s="54"/>
    </row>
    <row r="1015" spans="1:1" x14ac:dyDescent="0.2">
      <c r="A1015" s="54"/>
    </row>
    <row r="1016" spans="1:1" x14ac:dyDescent="0.2">
      <c r="A1016" s="54"/>
    </row>
    <row r="1017" spans="1:1" x14ac:dyDescent="0.2">
      <c r="A1017" s="54"/>
    </row>
    <row r="1018" spans="1:1" x14ac:dyDescent="0.2">
      <c r="A1018" s="54"/>
    </row>
    <row r="1019" spans="1:1" x14ac:dyDescent="0.2">
      <c r="A1019" s="54"/>
    </row>
    <row r="1020" spans="1:1" x14ac:dyDescent="0.2">
      <c r="A1020" s="54"/>
    </row>
    <row r="1021" spans="1:1" x14ac:dyDescent="0.2">
      <c r="A1021" s="54"/>
    </row>
    <row r="1022" spans="1:1" x14ac:dyDescent="0.2">
      <c r="A1022" s="54"/>
    </row>
    <row r="1023" spans="1:1" x14ac:dyDescent="0.2">
      <c r="A1023" s="54"/>
    </row>
    <row r="1024" spans="1:1" x14ac:dyDescent="0.2">
      <c r="A1024" s="54"/>
    </row>
    <row r="1025" spans="1:1" x14ac:dyDescent="0.2">
      <c r="A1025" s="54"/>
    </row>
    <row r="1026" spans="1:1" x14ac:dyDescent="0.2">
      <c r="A1026" s="54"/>
    </row>
    <row r="1027" spans="1:1" x14ac:dyDescent="0.2">
      <c r="A1027" s="54"/>
    </row>
    <row r="1028" spans="1:1" x14ac:dyDescent="0.2">
      <c r="A1028" s="54"/>
    </row>
    <row r="1029" spans="1:1" x14ac:dyDescent="0.2">
      <c r="A1029" s="54"/>
    </row>
    <row r="1030" spans="1:1" x14ac:dyDescent="0.2">
      <c r="A1030" s="54"/>
    </row>
    <row r="1031" spans="1:1" x14ac:dyDescent="0.2">
      <c r="A1031" s="54"/>
    </row>
    <row r="1032" spans="1:1" x14ac:dyDescent="0.2">
      <c r="A1032" s="54"/>
    </row>
    <row r="1033" spans="1:1" x14ac:dyDescent="0.2">
      <c r="A1033" s="54"/>
    </row>
    <row r="1034" spans="1:1" x14ac:dyDescent="0.2">
      <c r="A1034" s="54"/>
    </row>
    <row r="1035" spans="1:1" x14ac:dyDescent="0.2">
      <c r="A1035" s="54"/>
    </row>
    <row r="1036" spans="1:1" x14ac:dyDescent="0.2">
      <c r="A1036" s="54"/>
    </row>
    <row r="1037" spans="1:1" x14ac:dyDescent="0.2">
      <c r="A1037" s="54"/>
    </row>
    <row r="1038" spans="1:1" x14ac:dyDescent="0.2">
      <c r="A1038" s="54"/>
    </row>
    <row r="1039" spans="1:1" x14ac:dyDescent="0.2">
      <c r="A1039" s="54"/>
    </row>
    <row r="1040" spans="1:1" x14ac:dyDescent="0.2">
      <c r="A1040" s="54"/>
    </row>
    <row r="1041" spans="1:1" x14ac:dyDescent="0.2">
      <c r="A1041" s="54"/>
    </row>
    <row r="1042" spans="1:1" x14ac:dyDescent="0.2">
      <c r="A1042" s="54"/>
    </row>
    <row r="1043" spans="1:1" x14ac:dyDescent="0.2">
      <c r="A1043" s="54"/>
    </row>
    <row r="1044" spans="1:1" x14ac:dyDescent="0.2">
      <c r="A1044" s="54"/>
    </row>
    <row r="1045" spans="1:1" x14ac:dyDescent="0.2">
      <c r="A1045" s="54"/>
    </row>
    <row r="1046" spans="1:1" x14ac:dyDescent="0.2">
      <c r="A1046" s="54"/>
    </row>
    <row r="1047" spans="1:1" x14ac:dyDescent="0.2">
      <c r="A1047" s="54"/>
    </row>
    <row r="1048" spans="1:1" x14ac:dyDescent="0.2">
      <c r="A1048" s="54"/>
    </row>
    <row r="1049" spans="1:1" x14ac:dyDescent="0.2">
      <c r="A1049" s="54"/>
    </row>
    <row r="1050" spans="1:1" x14ac:dyDescent="0.2">
      <c r="A1050" s="54"/>
    </row>
    <row r="1051" spans="1:1" x14ac:dyDescent="0.2">
      <c r="A1051" s="54"/>
    </row>
    <row r="1052" spans="1:1" x14ac:dyDescent="0.2">
      <c r="A1052" s="54"/>
    </row>
    <row r="1053" spans="1:1" x14ac:dyDescent="0.2">
      <c r="A1053" s="54"/>
    </row>
    <row r="1054" spans="1:1" x14ac:dyDescent="0.2">
      <c r="A1054" s="54"/>
    </row>
    <row r="1055" spans="1:1" x14ac:dyDescent="0.2">
      <c r="A1055" s="54"/>
    </row>
    <row r="1056" spans="1:1" x14ac:dyDescent="0.2">
      <c r="A1056" s="54"/>
    </row>
    <row r="1057" spans="1:1" x14ac:dyDescent="0.2">
      <c r="A1057" s="54"/>
    </row>
    <row r="1058" spans="1:1" x14ac:dyDescent="0.2">
      <c r="A1058" s="54"/>
    </row>
    <row r="1059" spans="1:1" x14ac:dyDescent="0.2">
      <c r="A1059" s="54"/>
    </row>
    <row r="1060" spans="1:1" x14ac:dyDescent="0.2">
      <c r="A1060" s="54"/>
    </row>
    <row r="1061" spans="1:1" x14ac:dyDescent="0.2">
      <c r="A1061" s="54"/>
    </row>
    <row r="1062" spans="1:1" x14ac:dyDescent="0.2">
      <c r="A1062" s="54"/>
    </row>
    <row r="1063" spans="1:1" x14ac:dyDescent="0.2">
      <c r="A1063" s="54"/>
    </row>
    <row r="1064" spans="1:1" x14ac:dyDescent="0.2">
      <c r="A1064" s="54"/>
    </row>
    <row r="1065" spans="1:1" x14ac:dyDescent="0.2">
      <c r="A1065" s="54"/>
    </row>
    <row r="1066" spans="1:1" x14ac:dyDescent="0.2">
      <c r="A1066" s="54"/>
    </row>
    <row r="1067" spans="1:1" x14ac:dyDescent="0.2">
      <c r="A1067" s="54"/>
    </row>
    <row r="1068" spans="1:1" x14ac:dyDescent="0.2">
      <c r="A1068" s="54"/>
    </row>
    <row r="1069" spans="1:1" x14ac:dyDescent="0.2">
      <c r="A1069" s="54"/>
    </row>
    <row r="1070" spans="1:1" x14ac:dyDescent="0.2">
      <c r="A1070" s="54"/>
    </row>
    <row r="1071" spans="1:1" x14ac:dyDescent="0.2">
      <c r="A1071" s="54"/>
    </row>
    <row r="1072" spans="1:1" x14ac:dyDescent="0.2">
      <c r="A1072" s="54"/>
    </row>
    <row r="1073" spans="1:1" x14ac:dyDescent="0.2">
      <c r="A1073" s="54"/>
    </row>
    <row r="1074" spans="1:1" x14ac:dyDescent="0.2">
      <c r="A1074" s="54"/>
    </row>
    <row r="1075" spans="1:1" x14ac:dyDescent="0.2">
      <c r="A1075" s="54"/>
    </row>
    <row r="1076" spans="1:1" x14ac:dyDescent="0.2">
      <c r="A1076" s="54"/>
    </row>
    <row r="1077" spans="1:1" x14ac:dyDescent="0.2">
      <c r="A1077" s="54"/>
    </row>
    <row r="1078" spans="1:1" x14ac:dyDescent="0.2">
      <c r="A1078" s="54"/>
    </row>
    <row r="1079" spans="1:1" x14ac:dyDescent="0.2">
      <c r="A1079" s="54"/>
    </row>
    <row r="1080" spans="1:1" x14ac:dyDescent="0.2">
      <c r="A1080" s="54"/>
    </row>
    <row r="1081" spans="1:1" x14ac:dyDescent="0.2">
      <c r="A1081" s="54"/>
    </row>
    <row r="1082" spans="1:1" x14ac:dyDescent="0.2">
      <c r="A1082" s="54"/>
    </row>
    <row r="1083" spans="1:1" x14ac:dyDescent="0.2">
      <c r="A1083" s="54"/>
    </row>
    <row r="1084" spans="1:1" x14ac:dyDescent="0.2">
      <c r="A1084" s="54"/>
    </row>
    <row r="1085" spans="1:1" x14ac:dyDescent="0.2">
      <c r="A1085" s="54"/>
    </row>
    <row r="1086" spans="1:1" x14ac:dyDescent="0.2">
      <c r="A1086" s="54"/>
    </row>
    <row r="1087" spans="1:1" x14ac:dyDescent="0.2">
      <c r="A1087" s="54"/>
    </row>
    <row r="1088" spans="1:1" x14ac:dyDescent="0.2">
      <c r="A1088" s="54"/>
    </row>
    <row r="1089" spans="1:1" x14ac:dyDescent="0.2">
      <c r="A1089" s="54"/>
    </row>
    <row r="1090" spans="1:1" x14ac:dyDescent="0.2">
      <c r="A1090" s="54"/>
    </row>
    <row r="1091" spans="1:1" x14ac:dyDescent="0.2">
      <c r="A1091" s="54"/>
    </row>
    <row r="1092" spans="1:1" x14ac:dyDescent="0.2">
      <c r="A1092" s="54"/>
    </row>
    <row r="1093" spans="1:1" x14ac:dyDescent="0.2">
      <c r="A1093" s="54"/>
    </row>
    <row r="1094" spans="1:1" x14ac:dyDescent="0.2">
      <c r="A1094" s="54"/>
    </row>
    <row r="1095" spans="1:1" x14ac:dyDescent="0.2">
      <c r="A1095" s="54"/>
    </row>
    <row r="1096" spans="1:1" x14ac:dyDescent="0.2">
      <c r="A1096" s="54"/>
    </row>
    <row r="1097" spans="1:1" x14ac:dyDescent="0.2">
      <c r="A1097" s="54"/>
    </row>
    <row r="1098" spans="1:1" x14ac:dyDescent="0.2">
      <c r="A1098" s="54"/>
    </row>
    <row r="1099" spans="1:1" x14ac:dyDescent="0.2">
      <c r="A1099" s="54"/>
    </row>
    <row r="1100" spans="1:1" x14ac:dyDescent="0.2">
      <c r="A1100" s="54"/>
    </row>
    <row r="1101" spans="1:1" x14ac:dyDescent="0.2">
      <c r="A1101" s="54"/>
    </row>
    <row r="1102" spans="1:1" x14ac:dyDescent="0.2">
      <c r="A1102" s="54"/>
    </row>
    <row r="1103" spans="1:1" x14ac:dyDescent="0.2">
      <c r="A1103" s="54"/>
    </row>
    <row r="1104" spans="1:1" x14ac:dyDescent="0.2">
      <c r="A1104" s="54"/>
    </row>
    <row r="1105" spans="1:1" x14ac:dyDescent="0.2">
      <c r="A1105" s="54"/>
    </row>
    <row r="1106" spans="1:1" x14ac:dyDescent="0.2">
      <c r="A1106" s="54"/>
    </row>
    <row r="1107" spans="1:1" x14ac:dyDescent="0.2">
      <c r="A1107" s="54"/>
    </row>
    <row r="1108" spans="1:1" x14ac:dyDescent="0.2">
      <c r="A1108" s="54"/>
    </row>
    <row r="1109" spans="1:1" x14ac:dyDescent="0.2">
      <c r="A1109" s="54"/>
    </row>
    <row r="1110" spans="1:1" x14ac:dyDescent="0.2">
      <c r="A1110" s="54"/>
    </row>
    <row r="1111" spans="1:1" x14ac:dyDescent="0.2">
      <c r="A1111" s="54"/>
    </row>
    <row r="1112" spans="1:1" x14ac:dyDescent="0.2">
      <c r="A1112" s="54"/>
    </row>
    <row r="1113" spans="1:1" x14ac:dyDescent="0.2">
      <c r="A1113" s="54"/>
    </row>
    <row r="1114" spans="1:1" x14ac:dyDescent="0.2">
      <c r="A1114" s="54"/>
    </row>
    <row r="1115" spans="1:1" x14ac:dyDescent="0.2">
      <c r="A1115" s="54"/>
    </row>
    <row r="1116" spans="1:1" x14ac:dyDescent="0.2">
      <c r="A1116" s="54"/>
    </row>
    <row r="1117" spans="1:1" x14ac:dyDescent="0.2">
      <c r="A1117" s="54"/>
    </row>
    <row r="1118" spans="1:1" x14ac:dyDescent="0.2">
      <c r="A1118" s="54"/>
    </row>
    <row r="1119" spans="1:1" x14ac:dyDescent="0.2">
      <c r="A1119" s="54"/>
    </row>
    <row r="1120" spans="1:1" x14ac:dyDescent="0.2">
      <c r="A1120" s="54"/>
    </row>
    <row r="1121" spans="1:1" x14ac:dyDescent="0.2">
      <c r="A1121" s="54"/>
    </row>
    <row r="1122" spans="1:1" x14ac:dyDescent="0.2">
      <c r="A1122" s="54"/>
    </row>
    <row r="1123" spans="1:1" x14ac:dyDescent="0.2">
      <c r="A1123" s="54"/>
    </row>
    <row r="1124" spans="1:1" x14ac:dyDescent="0.2">
      <c r="A1124" s="54"/>
    </row>
    <row r="1125" spans="1:1" x14ac:dyDescent="0.2">
      <c r="A1125" s="54"/>
    </row>
    <row r="1126" spans="1:1" x14ac:dyDescent="0.2">
      <c r="A1126" s="54"/>
    </row>
    <row r="1127" spans="1:1" x14ac:dyDescent="0.2">
      <c r="A1127" s="54"/>
    </row>
    <row r="1128" spans="1:1" x14ac:dyDescent="0.2">
      <c r="A1128" s="54"/>
    </row>
    <row r="1129" spans="1:1" x14ac:dyDescent="0.2">
      <c r="A1129" s="54"/>
    </row>
    <row r="1130" spans="1:1" x14ac:dyDescent="0.2">
      <c r="A1130" s="54"/>
    </row>
    <row r="1131" spans="1:1" x14ac:dyDescent="0.2">
      <c r="A1131" s="54"/>
    </row>
    <row r="1132" spans="1:1" x14ac:dyDescent="0.2">
      <c r="A1132" s="54"/>
    </row>
    <row r="1133" spans="1:1" x14ac:dyDescent="0.2">
      <c r="A1133" s="54"/>
    </row>
    <row r="1134" spans="1:1" x14ac:dyDescent="0.2">
      <c r="A1134" s="54"/>
    </row>
    <row r="1135" spans="1:1" x14ac:dyDescent="0.2">
      <c r="A1135" s="54"/>
    </row>
    <row r="1136" spans="1:1" x14ac:dyDescent="0.2">
      <c r="A1136" s="54"/>
    </row>
    <row r="1137" spans="1:1" x14ac:dyDescent="0.2">
      <c r="A1137" s="54"/>
    </row>
    <row r="1138" spans="1:1" x14ac:dyDescent="0.2">
      <c r="A1138" s="54"/>
    </row>
    <row r="1139" spans="1:1" x14ac:dyDescent="0.2">
      <c r="A1139" s="54"/>
    </row>
    <row r="1140" spans="1:1" x14ac:dyDescent="0.2">
      <c r="A1140" s="54"/>
    </row>
    <row r="1141" spans="1:1" x14ac:dyDescent="0.2">
      <c r="A1141" s="54"/>
    </row>
    <row r="1142" spans="1:1" x14ac:dyDescent="0.2">
      <c r="A1142" s="54"/>
    </row>
    <row r="1143" spans="1:1" x14ac:dyDescent="0.2">
      <c r="A1143" s="54"/>
    </row>
    <row r="1144" spans="1:1" x14ac:dyDescent="0.2">
      <c r="A1144" s="54"/>
    </row>
    <row r="1145" spans="1:1" x14ac:dyDescent="0.2">
      <c r="A1145" s="54"/>
    </row>
    <row r="1146" spans="1:1" x14ac:dyDescent="0.2">
      <c r="A1146" s="54"/>
    </row>
    <row r="1147" spans="1:1" x14ac:dyDescent="0.2">
      <c r="A1147" s="54"/>
    </row>
    <row r="1148" spans="1:1" x14ac:dyDescent="0.2">
      <c r="A1148" s="54"/>
    </row>
    <row r="1149" spans="1:1" x14ac:dyDescent="0.2">
      <c r="A1149" s="54"/>
    </row>
    <row r="1150" spans="1:1" x14ac:dyDescent="0.2">
      <c r="A1150" s="54"/>
    </row>
    <row r="1151" spans="1:1" x14ac:dyDescent="0.2">
      <c r="A1151" s="54"/>
    </row>
    <row r="1152" spans="1:1" x14ac:dyDescent="0.2">
      <c r="A1152" s="54"/>
    </row>
    <row r="1153" spans="1:1" x14ac:dyDescent="0.2">
      <c r="A1153" s="54"/>
    </row>
    <row r="1154" spans="1:1" x14ac:dyDescent="0.2">
      <c r="A1154" s="54"/>
    </row>
    <row r="1155" spans="1:1" x14ac:dyDescent="0.2">
      <c r="A1155" s="54"/>
    </row>
    <row r="1156" spans="1:1" x14ac:dyDescent="0.2">
      <c r="A1156" s="54"/>
    </row>
    <row r="1157" spans="1:1" x14ac:dyDescent="0.2">
      <c r="A1157" s="54"/>
    </row>
    <row r="1158" spans="1:1" x14ac:dyDescent="0.2">
      <c r="A1158" s="54"/>
    </row>
    <row r="1159" spans="1:1" x14ac:dyDescent="0.2">
      <c r="A1159" s="54"/>
    </row>
    <row r="1160" spans="1:1" x14ac:dyDescent="0.2">
      <c r="A1160" s="54"/>
    </row>
    <row r="1161" spans="1:1" x14ac:dyDescent="0.2">
      <c r="A1161" s="54"/>
    </row>
    <row r="1162" spans="1:1" x14ac:dyDescent="0.2">
      <c r="A1162" s="54"/>
    </row>
    <row r="1163" spans="1:1" x14ac:dyDescent="0.2">
      <c r="A1163" s="54"/>
    </row>
    <row r="1164" spans="1:1" x14ac:dyDescent="0.2">
      <c r="A1164" s="54"/>
    </row>
    <row r="1165" spans="1:1" x14ac:dyDescent="0.2">
      <c r="A1165" s="54"/>
    </row>
    <row r="1166" spans="1:1" x14ac:dyDescent="0.2">
      <c r="A1166" s="54"/>
    </row>
    <row r="1167" spans="1:1" x14ac:dyDescent="0.2">
      <c r="A1167" s="54"/>
    </row>
    <row r="1168" spans="1:1" x14ac:dyDescent="0.2">
      <c r="A1168" s="54"/>
    </row>
    <row r="1169" spans="1:1" x14ac:dyDescent="0.2">
      <c r="A1169" s="54"/>
    </row>
    <row r="1170" spans="1:1" x14ac:dyDescent="0.2">
      <c r="A1170" s="54"/>
    </row>
    <row r="1171" spans="1:1" x14ac:dyDescent="0.2">
      <c r="A1171" s="54"/>
    </row>
    <row r="1172" spans="1:1" x14ac:dyDescent="0.2">
      <c r="A1172" s="54"/>
    </row>
    <row r="1173" spans="1:1" x14ac:dyDescent="0.2">
      <c r="A1173" s="54"/>
    </row>
    <row r="1174" spans="1:1" x14ac:dyDescent="0.2">
      <c r="A1174" s="54"/>
    </row>
    <row r="1175" spans="1:1" x14ac:dyDescent="0.2">
      <c r="A1175" s="54"/>
    </row>
    <row r="1176" spans="1:1" x14ac:dyDescent="0.2">
      <c r="A1176" s="54"/>
    </row>
    <row r="1177" spans="1:1" x14ac:dyDescent="0.2">
      <c r="A1177" s="54"/>
    </row>
    <row r="1178" spans="1:1" x14ac:dyDescent="0.2">
      <c r="A1178" s="54"/>
    </row>
    <row r="1179" spans="1:1" x14ac:dyDescent="0.2">
      <c r="A1179" s="54"/>
    </row>
    <row r="1180" spans="1:1" x14ac:dyDescent="0.2">
      <c r="A1180" s="54"/>
    </row>
    <row r="1181" spans="1:1" x14ac:dyDescent="0.2">
      <c r="A1181" s="54"/>
    </row>
    <row r="1182" spans="1:1" x14ac:dyDescent="0.2">
      <c r="A1182" s="54"/>
    </row>
    <row r="1183" spans="1:1" x14ac:dyDescent="0.2">
      <c r="A1183" s="54"/>
    </row>
    <row r="1184" spans="1:1" x14ac:dyDescent="0.2">
      <c r="A1184" s="54"/>
    </row>
    <row r="1185" spans="1:1" x14ac:dyDescent="0.2">
      <c r="A1185" s="54"/>
    </row>
    <row r="1186" spans="1:1" x14ac:dyDescent="0.2">
      <c r="A1186" s="54"/>
    </row>
    <row r="1187" spans="1:1" x14ac:dyDescent="0.2">
      <c r="A1187" s="54"/>
    </row>
    <row r="1188" spans="1:1" x14ac:dyDescent="0.2">
      <c r="A1188" s="54"/>
    </row>
    <row r="1189" spans="1:1" x14ac:dyDescent="0.2">
      <c r="A1189" s="54"/>
    </row>
    <row r="1190" spans="1:1" x14ac:dyDescent="0.2">
      <c r="A1190" s="54"/>
    </row>
    <row r="1191" spans="1:1" x14ac:dyDescent="0.2">
      <c r="A1191" s="54"/>
    </row>
    <row r="1192" spans="1:1" x14ac:dyDescent="0.2">
      <c r="A1192" s="54"/>
    </row>
    <row r="1193" spans="1:1" x14ac:dyDescent="0.2">
      <c r="A1193" s="54"/>
    </row>
    <row r="1194" spans="1:1" x14ac:dyDescent="0.2">
      <c r="A1194" s="54"/>
    </row>
    <row r="1195" spans="1:1" x14ac:dyDescent="0.2">
      <c r="A1195" s="54"/>
    </row>
    <row r="1196" spans="1:1" x14ac:dyDescent="0.2">
      <c r="A1196" s="54"/>
    </row>
    <row r="1197" spans="1:1" x14ac:dyDescent="0.2">
      <c r="A1197" s="54"/>
    </row>
    <row r="1198" spans="1:1" x14ac:dyDescent="0.2">
      <c r="A1198" s="54"/>
    </row>
    <row r="1199" spans="1:1" x14ac:dyDescent="0.2">
      <c r="A1199" s="54"/>
    </row>
    <row r="1200" spans="1:1" x14ac:dyDescent="0.2">
      <c r="A1200" s="54"/>
    </row>
    <row r="1201" spans="1:1" x14ac:dyDescent="0.2">
      <c r="A1201" s="54"/>
    </row>
    <row r="1202" spans="1:1" x14ac:dyDescent="0.2">
      <c r="A1202" s="54"/>
    </row>
    <row r="1203" spans="1:1" x14ac:dyDescent="0.2">
      <c r="A1203" s="54"/>
    </row>
    <row r="1204" spans="1:1" x14ac:dyDescent="0.2">
      <c r="A1204" s="54"/>
    </row>
    <row r="1205" spans="1:1" x14ac:dyDescent="0.2">
      <c r="A1205" s="54"/>
    </row>
    <row r="1206" spans="1:1" x14ac:dyDescent="0.2">
      <c r="A1206" s="54"/>
    </row>
    <row r="1207" spans="1:1" x14ac:dyDescent="0.2">
      <c r="A1207" s="54"/>
    </row>
    <row r="1208" spans="1:1" x14ac:dyDescent="0.2">
      <c r="A1208" s="54"/>
    </row>
    <row r="1209" spans="1:1" x14ac:dyDescent="0.2">
      <c r="A1209" s="54"/>
    </row>
    <row r="1210" spans="1:1" x14ac:dyDescent="0.2">
      <c r="A1210" s="54"/>
    </row>
    <row r="1211" spans="1:1" x14ac:dyDescent="0.2">
      <c r="A1211" s="54"/>
    </row>
    <row r="1212" spans="1:1" x14ac:dyDescent="0.2">
      <c r="A1212" s="54"/>
    </row>
    <row r="1213" spans="1:1" x14ac:dyDescent="0.2">
      <c r="A1213" s="54"/>
    </row>
    <row r="1214" spans="1:1" x14ac:dyDescent="0.2">
      <c r="A1214" s="54"/>
    </row>
    <row r="1215" spans="1:1" x14ac:dyDescent="0.2">
      <c r="A1215" s="54"/>
    </row>
    <row r="1216" spans="1:1" x14ac:dyDescent="0.2">
      <c r="A1216" s="54"/>
    </row>
    <row r="1217" spans="1:1" x14ac:dyDescent="0.2">
      <c r="A1217" s="54"/>
    </row>
    <row r="1218" spans="1:1" x14ac:dyDescent="0.2">
      <c r="A1218" s="54"/>
    </row>
    <row r="1219" spans="1:1" x14ac:dyDescent="0.2">
      <c r="A1219" s="54"/>
    </row>
    <row r="1220" spans="1:1" x14ac:dyDescent="0.2">
      <c r="A1220" s="54"/>
    </row>
    <row r="1221" spans="1:1" x14ac:dyDescent="0.2">
      <c r="A1221" s="54"/>
    </row>
    <row r="1222" spans="1:1" x14ac:dyDescent="0.2">
      <c r="A1222" s="54"/>
    </row>
    <row r="1223" spans="1:1" x14ac:dyDescent="0.2">
      <c r="A1223" s="54"/>
    </row>
    <row r="1224" spans="1:1" x14ac:dyDescent="0.2">
      <c r="A1224" s="54"/>
    </row>
    <row r="1225" spans="1:1" x14ac:dyDescent="0.2">
      <c r="A1225" s="54"/>
    </row>
    <row r="1226" spans="1:1" x14ac:dyDescent="0.2">
      <c r="A1226" s="54"/>
    </row>
    <row r="1227" spans="1:1" x14ac:dyDescent="0.2">
      <c r="A1227" s="54"/>
    </row>
    <row r="1228" spans="1:1" x14ac:dyDescent="0.2">
      <c r="A1228" s="54"/>
    </row>
    <row r="1229" spans="1:1" x14ac:dyDescent="0.2">
      <c r="A1229" s="54"/>
    </row>
    <row r="1230" spans="1:1" x14ac:dyDescent="0.2">
      <c r="A1230" s="54"/>
    </row>
    <row r="1231" spans="1:1" x14ac:dyDescent="0.2">
      <c r="A1231" s="54"/>
    </row>
    <row r="1232" spans="1:1" x14ac:dyDescent="0.2">
      <c r="A1232" s="54"/>
    </row>
    <row r="1233" spans="1:1" x14ac:dyDescent="0.2">
      <c r="A1233" s="54"/>
    </row>
    <row r="1234" spans="1:1" x14ac:dyDescent="0.2">
      <c r="A1234" s="54"/>
    </row>
    <row r="1235" spans="1:1" x14ac:dyDescent="0.2">
      <c r="A1235" s="54"/>
    </row>
    <row r="1236" spans="1:1" x14ac:dyDescent="0.2">
      <c r="A1236" s="54"/>
    </row>
    <row r="1237" spans="1:1" x14ac:dyDescent="0.2">
      <c r="A1237" s="54"/>
    </row>
    <row r="1238" spans="1:1" x14ac:dyDescent="0.2">
      <c r="A1238" s="54"/>
    </row>
    <row r="1239" spans="1:1" x14ac:dyDescent="0.2">
      <c r="A1239" s="54"/>
    </row>
    <row r="1240" spans="1:1" x14ac:dyDescent="0.2">
      <c r="A1240" s="54"/>
    </row>
    <row r="1241" spans="1:1" x14ac:dyDescent="0.2">
      <c r="A1241" s="54"/>
    </row>
    <row r="1242" spans="1:1" x14ac:dyDescent="0.2">
      <c r="A1242" s="54"/>
    </row>
    <row r="1243" spans="1:1" x14ac:dyDescent="0.2">
      <c r="A1243" s="54"/>
    </row>
    <row r="1244" spans="1:1" x14ac:dyDescent="0.2">
      <c r="A1244" s="54"/>
    </row>
    <row r="1245" spans="1:1" x14ac:dyDescent="0.2">
      <c r="A1245" s="54"/>
    </row>
    <row r="1246" spans="1:1" x14ac:dyDescent="0.2">
      <c r="A1246" s="54"/>
    </row>
    <row r="1247" spans="1:1" x14ac:dyDescent="0.2">
      <c r="A1247" s="54"/>
    </row>
    <row r="1248" spans="1:1" x14ac:dyDescent="0.2">
      <c r="A1248" s="54"/>
    </row>
    <row r="1249" spans="1:1" x14ac:dyDescent="0.2">
      <c r="A1249" s="54"/>
    </row>
    <row r="1250" spans="1:1" x14ac:dyDescent="0.2">
      <c r="A1250" s="54"/>
    </row>
    <row r="1251" spans="1:1" x14ac:dyDescent="0.2">
      <c r="A1251" s="54"/>
    </row>
    <row r="1252" spans="1:1" x14ac:dyDescent="0.2">
      <c r="A1252" s="54"/>
    </row>
    <row r="1253" spans="1:1" x14ac:dyDescent="0.2">
      <c r="A1253" s="54"/>
    </row>
    <row r="1254" spans="1:1" x14ac:dyDescent="0.2">
      <c r="A1254" s="54"/>
    </row>
    <row r="1255" spans="1:1" x14ac:dyDescent="0.2">
      <c r="A1255" s="54"/>
    </row>
    <row r="1256" spans="1:1" x14ac:dyDescent="0.2">
      <c r="A1256" s="54"/>
    </row>
    <row r="1257" spans="1:1" x14ac:dyDescent="0.2">
      <c r="A1257" s="54"/>
    </row>
    <row r="1258" spans="1:1" x14ac:dyDescent="0.2">
      <c r="A1258" s="54"/>
    </row>
    <row r="1259" spans="1:1" x14ac:dyDescent="0.2">
      <c r="A1259" s="54"/>
    </row>
    <row r="1260" spans="1:1" x14ac:dyDescent="0.2">
      <c r="A1260" s="54"/>
    </row>
    <row r="1261" spans="1:1" x14ac:dyDescent="0.2">
      <c r="A1261" s="54"/>
    </row>
    <row r="1262" spans="1:1" x14ac:dyDescent="0.2">
      <c r="A1262" s="54"/>
    </row>
    <row r="1263" spans="1:1" x14ac:dyDescent="0.2">
      <c r="A1263" s="54"/>
    </row>
    <row r="1264" spans="1:1" x14ac:dyDescent="0.2">
      <c r="A1264" s="54"/>
    </row>
    <row r="1265" spans="1:1" x14ac:dyDescent="0.2">
      <c r="A1265" s="54"/>
    </row>
    <row r="1266" spans="1:1" x14ac:dyDescent="0.2">
      <c r="A1266" s="54"/>
    </row>
    <row r="1267" spans="1:1" x14ac:dyDescent="0.2">
      <c r="A1267" s="54"/>
    </row>
    <row r="1268" spans="1:1" x14ac:dyDescent="0.2">
      <c r="A1268" s="54"/>
    </row>
    <row r="1269" spans="1:1" x14ac:dyDescent="0.2">
      <c r="A1269" s="54"/>
    </row>
    <row r="1270" spans="1:1" x14ac:dyDescent="0.2">
      <c r="A1270" s="54"/>
    </row>
    <row r="1271" spans="1:1" x14ac:dyDescent="0.2">
      <c r="A1271" s="54"/>
    </row>
    <row r="1272" spans="1:1" x14ac:dyDescent="0.2">
      <c r="A1272" s="54"/>
    </row>
    <row r="1273" spans="1:1" x14ac:dyDescent="0.2">
      <c r="A1273" s="54"/>
    </row>
    <row r="1274" spans="1:1" x14ac:dyDescent="0.2">
      <c r="A1274" s="54"/>
    </row>
    <row r="1275" spans="1:1" x14ac:dyDescent="0.2">
      <c r="A1275" s="54"/>
    </row>
    <row r="1276" spans="1:1" x14ac:dyDescent="0.2">
      <c r="A1276" s="54"/>
    </row>
    <row r="1277" spans="1:1" x14ac:dyDescent="0.2">
      <c r="A1277" s="54"/>
    </row>
    <row r="1278" spans="1:1" x14ac:dyDescent="0.2">
      <c r="A1278" s="54"/>
    </row>
    <row r="1279" spans="1:1" x14ac:dyDescent="0.2">
      <c r="A1279" s="54"/>
    </row>
    <row r="1280" spans="1:1" x14ac:dyDescent="0.2">
      <c r="A1280" s="54"/>
    </row>
    <row r="1281" spans="1:1" x14ac:dyDescent="0.2">
      <c r="A1281" s="54"/>
    </row>
    <row r="1282" spans="1:1" x14ac:dyDescent="0.2">
      <c r="A1282" s="54"/>
    </row>
    <row r="1283" spans="1:1" x14ac:dyDescent="0.2">
      <c r="A1283" s="54"/>
    </row>
    <row r="1284" spans="1:1" x14ac:dyDescent="0.2">
      <c r="A1284" s="54"/>
    </row>
    <row r="1285" spans="1:1" x14ac:dyDescent="0.2">
      <c r="A1285" s="54"/>
    </row>
    <row r="1286" spans="1:1" x14ac:dyDescent="0.2">
      <c r="A1286" s="54"/>
    </row>
    <row r="1287" spans="1:1" x14ac:dyDescent="0.2">
      <c r="A1287" s="54"/>
    </row>
    <row r="1288" spans="1:1" x14ac:dyDescent="0.2">
      <c r="A1288" s="54"/>
    </row>
    <row r="1289" spans="1:1" x14ac:dyDescent="0.2">
      <c r="A1289" s="54"/>
    </row>
    <row r="1290" spans="1:1" x14ac:dyDescent="0.2">
      <c r="A1290" s="54"/>
    </row>
    <row r="1291" spans="1:1" x14ac:dyDescent="0.2">
      <c r="A1291" s="54"/>
    </row>
    <row r="1292" spans="1:1" x14ac:dyDescent="0.2">
      <c r="A1292" s="54"/>
    </row>
    <row r="1293" spans="1:1" x14ac:dyDescent="0.2">
      <c r="A1293" s="54"/>
    </row>
    <row r="1294" spans="1:1" x14ac:dyDescent="0.2">
      <c r="A1294" s="54"/>
    </row>
    <row r="1295" spans="1:1" x14ac:dyDescent="0.2">
      <c r="A1295" s="54"/>
    </row>
    <row r="1296" spans="1:1" x14ac:dyDescent="0.2">
      <c r="A1296" s="54"/>
    </row>
    <row r="1297" spans="1:1" x14ac:dyDescent="0.2">
      <c r="A1297" s="54"/>
    </row>
    <row r="1298" spans="1:1" x14ac:dyDescent="0.2">
      <c r="A1298" s="54"/>
    </row>
    <row r="1299" spans="1:1" x14ac:dyDescent="0.2">
      <c r="A1299" s="54"/>
    </row>
    <row r="1300" spans="1:1" x14ac:dyDescent="0.2">
      <c r="A1300" s="54"/>
    </row>
    <row r="1301" spans="1:1" x14ac:dyDescent="0.2">
      <c r="A1301" s="54"/>
    </row>
    <row r="1302" spans="1:1" x14ac:dyDescent="0.2">
      <c r="A1302" s="54"/>
    </row>
    <row r="1303" spans="1:1" x14ac:dyDescent="0.2">
      <c r="A1303" s="54"/>
    </row>
    <row r="1304" spans="1:1" x14ac:dyDescent="0.2">
      <c r="A1304" s="54"/>
    </row>
    <row r="1305" spans="1:1" x14ac:dyDescent="0.2">
      <c r="A1305" s="54"/>
    </row>
    <row r="1306" spans="1:1" x14ac:dyDescent="0.2">
      <c r="A1306" s="54"/>
    </row>
    <row r="1307" spans="1:1" x14ac:dyDescent="0.2">
      <c r="A1307" s="54"/>
    </row>
    <row r="1308" spans="1:1" x14ac:dyDescent="0.2">
      <c r="A1308" s="54"/>
    </row>
    <row r="1309" spans="1:1" x14ac:dyDescent="0.2">
      <c r="A1309" s="54"/>
    </row>
    <row r="1310" spans="1:1" x14ac:dyDescent="0.2">
      <c r="A1310" s="54"/>
    </row>
    <row r="1311" spans="1:1" x14ac:dyDescent="0.2">
      <c r="A1311" s="54"/>
    </row>
    <row r="1312" spans="1:1" x14ac:dyDescent="0.2">
      <c r="A1312" s="54"/>
    </row>
    <row r="1313" spans="1:1" x14ac:dyDescent="0.2">
      <c r="A1313" s="54"/>
    </row>
    <row r="1314" spans="1:1" x14ac:dyDescent="0.2">
      <c r="A1314" s="54"/>
    </row>
    <row r="1315" spans="1:1" x14ac:dyDescent="0.2">
      <c r="A1315" s="54"/>
    </row>
    <row r="1316" spans="1:1" x14ac:dyDescent="0.2">
      <c r="A1316" s="54"/>
    </row>
    <row r="1317" spans="1:1" x14ac:dyDescent="0.2">
      <c r="A1317" s="54"/>
    </row>
    <row r="1318" spans="1:1" x14ac:dyDescent="0.2">
      <c r="A1318" s="54"/>
    </row>
    <row r="1319" spans="1:1" x14ac:dyDescent="0.2">
      <c r="A1319" s="54"/>
    </row>
    <row r="1320" spans="1:1" x14ac:dyDescent="0.2">
      <c r="A1320" s="54"/>
    </row>
    <row r="1321" spans="1:1" x14ac:dyDescent="0.2">
      <c r="A1321" s="54"/>
    </row>
    <row r="1322" spans="1:1" x14ac:dyDescent="0.2">
      <c r="A1322" s="54"/>
    </row>
    <row r="1323" spans="1:1" x14ac:dyDescent="0.2">
      <c r="A1323" s="54"/>
    </row>
    <row r="1324" spans="1:1" x14ac:dyDescent="0.2">
      <c r="A1324" s="54"/>
    </row>
    <row r="1325" spans="1:1" x14ac:dyDescent="0.2">
      <c r="A1325" s="54"/>
    </row>
    <row r="1326" spans="1:1" x14ac:dyDescent="0.2">
      <c r="A1326" s="54"/>
    </row>
    <row r="1327" spans="1:1" x14ac:dyDescent="0.2">
      <c r="A1327" s="54"/>
    </row>
    <row r="1328" spans="1:1" x14ac:dyDescent="0.2">
      <c r="A1328" s="54"/>
    </row>
    <row r="1329" spans="1:1" x14ac:dyDescent="0.2">
      <c r="A1329" s="54"/>
    </row>
    <row r="1330" spans="1:1" x14ac:dyDescent="0.2">
      <c r="A1330" s="54"/>
    </row>
    <row r="1331" spans="1:1" x14ac:dyDescent="0.2">
      <c r="A1331" s="54"/>
    </row>
    <row r="1332" spans="1:1" x14ac:dyDescent="0.2">
      <c r="A1332" s="54"/>
    </row>
    <row r="1333" spans="1:1" x14ac:dyDescent="0.2">
      <c r="A1333" s="54"/>
    </row>
    <row r="1334" spans="1:1" x14ac:dyDescent="0.2">
      <c r="A1334" s="54"/>
    </row>
    <row r="1335" spans="1:1" x14ac:dyDescent="0.2">
      <c r="A1335" s="54"/>
    </row>
    <row r="1336" spans="1:1" x14ac:dyDescent="0.2">
      <c r="A1336" s="54"/>
    </row>
    <row r="1337" spans="1:1" x14ac:dyDescent="0.2">
      <c r="A1337" s="54"/>
    </row>
    <row r="1338" spans="1:1" x14ac:dyDescent="0.2">
      <c r="A1338" s="54"/>
    </row>
    <row r="1339" spans="1:1" x14ac:dyDescent="0.2">
      <c r="A1339" s="54"/>
    </row>
    <row r="1340" spans="1:1" x14ac:dyDescent="0.2">
      <c r="A1340" s="54"/>
    </row>
    <row r="1341" spans="1:1" x14ac:dyDescent="0.2">
      <c r="A1341" s="54"/>
    </row>
  </sheetData>
  <mergeCells count="54">
    <mergeCell ref="H28:H29"/>
    <mergeCell ref="H30:H31"/>
    <mergeCell ref="H32:H33"/>
    <mergeCell ref="H34:H35"/>
    <mergeCell ref="A38:A39"/>
    <mergeCell ref="B34:B35"/>
    <mergeCell ref="A40:A41"/>
    <mergeCell ref="B77:C77"/>
    <mergeCell ref="A1:H1"/>
    <mergeCell ref="A8:A9"/>
    <mergeCell ref="A12:I12"/>
    <mergeCell ref="A17:I17"/>
    <mergeCell ref="A28:A29"/>
    <mergeCell ref="A30:A31"/>
    <mergeCell ref="A32:A33"/>
    <mergeCell ref="B28:B29"/>
    <mergeCell ref="B55:B56"/>
    <mergeCell ref="H55:H56"/>
    <mergeCell ref="A59:A60"/>
    <mergeCell ref="B59:B60"/>
    <mergeCell ref="A51:A52"/>
    <mergeCell ref="A49:A50"/>
    <mergeCell ref="A47:A48"/>
    <mergeCell ref="A46:I46"/>
    <mergeCell ref="B51:B52"/>
    <mergeCell ref="E77:G77"/>
    <mergeCell ref="A61:A62"/>
    <mergeCell ref="B61:B62"/>
    <mergeCell ref="A63:A64"/>
    <mergeCell ref="B63:B64"/>
    <mergeCell ref="A65:A66"/>
    <mergeCell ref="B65:B66"/>
    <mergeCell ref="A67:A68"/>
    <mergeCell ref="B67:B68"/>
    <mergeCell ref="A55:A56"/>
    <mergeCell ref="A53:A54"/>
    <mergeCell ref="B53:B54"/>
    <mergeCell ref="H67:H68"/>
    <mergeCell ref="A58:I58"/>
    <mergeCell ref="B2:G2"/>
    <mergeCell ref="B8:C9"/>
    <mergeCell ref="B27:C27"/>
    <mergeCell ref="B47:B48"/>
    <mergeCell ref="B49:B50"/>
    <mergeCell ref="B30:B31"/>
    <mergeCell ref="B32:B33"/>
    <mergeCell ref="B42:C42"/>
    <mergeCell ref="A44:I44"/>
    <mergeCell ref="A34:A35"/>
    <mergeCell ref="B36:B37"/>
    <mergeCell ref="H36:H37"/>
    <mergeCell ref="B38:B39"/>
    <mergeCell ref="B40:B41"/>
    <mergeCell ref="A36:A37"/>
  </mergeCells>
  <dataValidations count="12">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F65">
      <formula1>H54&lt;=0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D65 D67 D55">
      <formula1>H44&lt;=0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E65 E55:G55 E67:G67">
      <formula1>H44&lt;=0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G65">
      <formula1>H54&lt;=0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F69 F57">
      <formula1>H44&lt;=0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D69 D57">
      <formula1>H44&lt;=0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E69 E57">
      <formula1>H44&lt;=0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G69 G57">
      <formula1>H44&lt;=0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F53">
      <formula1>H41&lt;=0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D53">
      <formula1>H41&lt;=0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E53">
      <formula1>H41&lt;=0</formula1>
    </dataValidation>
    <dataValidation type="custom" operator="equal" allowBlank="1" showErrorMessage="1" errorTitle="No se pueden solicitar mosquiteros con BOP. Ver **" error="Conforme a la política de la OMS, si hay una deficiencia de mosquiteros tratados solo con piretroides, NO se pueden solicitar mosquiteros con BOP. Primero debe resolverse la deficiencia de mosquiteros tratados solo con piretroides." sqref="G53">
      <formula1>H41&lt;=0</formula1>
    </dataValidation>
  </dataValidations>
  <hyperlinks>
    <hyperlink ref="E88"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topLeftCell="A21" zoomScale="90" zoomScaleNormal="90" workbookViewId="0">
      <selection activeCell="H32" sqref="H32:I32"/>
    </sheetView>
  </sheetViews>
  <sheetFormatPr baseColWidth="10" defaultColWidth="8.7109375" defaultRowHeight="15" x14ac:dyDescent="0.25"/>
  <cols>
    <col min="2" max="2" width="51.42578125" customWidth="1"/>
    <col min="3" max="4" width="12.28515625" customWidth="1"/>
    <col min="5" max="5" width="13.7109375" customWidth="1"/>
    <col min="6" max="6" width="11.7109375" customWidth="1"/>
    <col min="7" max="7" width="14.42578125" customWidth="1"/>
    <col min="8" max="8" width="13.7109375" customWidth="1"/>
    <col min="9" max="9" width="52.7109375" customWidth="1"/>
    <col min="10" max="10" width="17.28515625" customWidth="1"/>
    <col min="11" max="11" width="19.7109375" customWidth="1"/>
    <col min="12" max="12" width="17.7109375" customWidth="1"/>
  </cols>
  <sheetData>
    <row r="1" spans="1:41" ht="15.75" x14ac:dyDescent="0.25">
      <c r="A1" s="637" t="s">
        <v>150</v>
      </c>
      <c r="B1" s="637"/>
      <c r="C1" s="637"/>
      <c r="D1" s="637"/>
      <c r="E1" s="637"/>
      <c r="F1" s="637"/>
      <c r="G1" s="637"/>
      <c r="H1" s="637"/>
      <c r="I1" s="637"/>
    </row>
    <row r="2" spans="1:41" ht="15.75" thickBot="1" x14ac:dyDescent="0.3">
      <c r="A2" s="3"/>
      <c r="B2" s="3"/>
      <c r="C2" s="3"/>
      <c r="D2" s="3"/>
      <c r="E2" s="3"/>
      <c r="F2" s="3"/>
      <c r="G2" s="3"/>
      <c r="H2" s="3"/>
      <c r="I2" s="4"/>
    </row>
    <row r="3" spans="1:41" s="1" customFormat="1" ht="15.75" thickTop="1" x14ac:dyDescent="0.25">
      <c r="A3" s="210"/>
      <c r="B3" s="162" t="s">
        <v>11</v>
      </c>
      <c r="C3" s="211"/>
      <c r="D3" s="163">
        <v>2023</v>
      </c>
      <c r="E3" s="163">
        <v>2024</v>
      </c>
      <c r="F3" s="163">
        <v>2025</v>
      </c>
      <c r="G3" s="164">
        <v>2026</v>
      </c>
      <c r="J3"/>
      <c r="K3"/>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5" customHeight="1" x14ac:dyDescent="0.25">
      <c r="A4" s="210"/>
      <c r="B4" s="165" t="s">
        <v>12</v>
      </c>
      <c r="C4" s="209"/>
      <c r="D4" s="209">
        <v>5000000</v>
      </c>
      <c r="E4" s="209">
        <f>+(D4*I5)+D4</f>
        <v>5125000</v>
      </c>
      <c r="F4" s="209">
        <f>+(E4*I5)+E4</f>
        <v>5253125</v>
      </c>
      <c r="G4" s="166">
        <f>+(F4*I5)+F4</f>
        <v>5384453.125</v>
      </c>
      <c r="I4" s="90" t="s">
        <v>13</v>
      </c>
      <c r="J4"/>
      <c r="K4"/>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5.75" thickBot="1" x14ac:dyDescent="0.3">
      <c r="A5" s="210"/>
      <c r="B5" s="167" t="s">
        <v>15</v>
      </c>
      <c r="C5" s="168"/>
      <c r="D5" s="168">
        <v>2000000</v>
      </c>
      <c r="E5" s="168">
        <f>+(D5*I5)+D5</f>
        <v>2050000</v>
      </c>
      <c r="F5" s="168">
        <f>+(E5*I5)+E5</f>
        <v>2101250</v>
      </c>
      <c r="G5" s="169">
        <f>+(F5*I5)+F5</f>
        <v>2153781.25</v>
      </c>
      <c r="I5" s="91">
        <v>2.5000000000000001E-2</v>
      </c>
      <c r="J5"/>
      <c r="K5"/>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s="1" customFormat="1" ht="15.75" thickTop="1" x14ac:dyDescent="0.25">
      <c r="B6" s="8"/>
      <c r="C6" s="8"/>
      <c r="D6" s="8"/>
      <c r="E6" s="8"/>
      <c r="F6" s="8"/>
      <c r="G6" s="8"/>
      <c r="H6" s="8"/>
      <c r="J6"/>
      <c r="K6"/>
      <c r="L6"/>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ht="43.5" x14ac:dyDescent="0.25">
      <c r="A7" s="199"/>
      <c r="B7" s="200"/>
      <c r="C7" s="201"/>
      <c r="D7" s="201">
        <v>2023</v>
      </c>
      <c r="E7" s="201">
        <v>2024</v>
      </c>
      <c r="F7" s="201">
        <v>2025</v>
      </c>
      <c r="G7" s="201">
        <v>2026</v>
      </c>
      <c r="H7" s="657" t="s">
        <v>19</v>
      </c>
      <c r="I7" s="658"/>
      <c r="J7" s="202" t="s">
        <v>20</v>
      </c>
      <c r="K7" s="269"/>
    </row>
    <row r="8" spans="1:41" x14ac:dyDescent="0.25">
      <c r="A8" s="203">
        <v>1</v>
      </c>
      <c r="B8" s="316" t="s">
        <v>151</v>
      </c>
      <c r="C8" s="317" t="s">
        <v>682</v>
      </c>
      <c r="D8" s="204">
        <f>+D4+D5</f>
        <v>7000000</v>
      </c>
      <c r="E8" s="204">
        <f t="shared" ref="E8:G8" si="0">+E4+E5</f>
        <v>7175000</v>
      </c>
      <c r="F8" s="204">
        <f t="shared" si="0"/>
        <v>7354375</v>
      </c>
      <c r="G8" s="204">
        <f t="shared" si="0"/>
        <v>7538234.375</v>
      </c>
      <c r="H8" s="661" t="s">
        <v>152</v>
      </c>
      <c r="I8" s="661"/>
      <c r="J8" s="318"/>
      <c r="K8" s="269"/>
    </row>
    <row r="9" spans="1:41" ht="15" customHeight="1" x14ac:dyDescent="0.25">
      <c r="A9" s="205">
        <v>2</v>
      </c>
      <c r="B9" s="316" t="s">
        <v>696</v>
      </c>
      <c r="C9" s="317" t="s">
        <v>682</v>
      </c>
      <c r="D9" s="206">
        <v>1400000</v>
      </c>
      <c r="E9" s="206">
        <v>1435000</v>
      </c>
      <c r="F9" s="206">
        <v>1470875</v>
      </c>
      <c r="G9" s="206">
        <v>1507646.875</v>
      </c>
      <c r="H9" s="661" t="s">
        <v>153</v>
      </c>
      <c r="I9" s="661"/>
      <c r="J9" s="319" t="s">
        <v>23</v>
      </c>
      <c r="K9" s="269"/>
    </row>
    <row r="10" spans="1:41" ht="27.75" customHeight="1" x14ac:dyDescent="0.25">
      <c r="A10" s="207">
        <v>2.1</v>
      </c>
      <c r="B10" s="316" t="s">
        <v>154</v>
      </c>
      <c r="C10" s="317" t="s">
        <v>682</v>
      </c>
      <c r="D10" s="208">
        <v>280000</v>
      </c>
      <c r="E10" s="208">
        <v>287000</v>
      </c>
      <c r="F10" s="208">
        <v>294175</v>
      </c>
      <c r="G10" s="208">
        <v>301529</v>
      </c>
      <c r="H10" s="661" t="s">
        <v>155</v>
      </c>
      <c r="I10" s="661"/>
      <c r="J10" s="319" t="s">
        <v>26</v>
      </c>
      <c r="K10" s="269"/>
    </row>
    <row r="11" spans="1:41" ht="27.75" customHeight="1" x14ac:dyDescent="0.25">
      <c r="A11" s="207">
        <v>2.2000000000000002</v>
      </c>
      <c r="B11" s="316" t="s">
        <v>156</v>
      </c>
      <c r="C11" s="317" t="s">
        <v>46</v>
      </c>
      <c r="D11" s="320">
        <v>1</v>
      </c>
      <c r="E11" s="320">
        <v>1</v>
      </c>
      <c r="F11" s="320">
        <v>1</v>
      </c>
      <c r="G11" s="320">
        <v>1</v>
      </c>
      <c r="H11" s="661" t="s">
        <v>157</v>
      </c>
      <c r="I11" s="661"/>
      <c r="J11" s="319"/>
      <c r="K11" s="269"/>
    </row>
    <row r="12" spans="1:41" ht="27.75" customHeight="1" x14ac:dyDescent="0.25">
      <c r="A12" s="207">
        <v>2.2000000000000002</v>
      </c>
      <c r="B12" s="316" t="s">
        <v>158</v>
      </c>
      <c r="C12" s="317" t="s">
        <v>682</v>
      </c>
      <c r="D12" s="208">
        <f>+D10*D11</f>
        <v>280000</v>
      </c>
      <c r="E12" s="208">
        <f t="shared" ref="E12:G12" si="1">+E10*E11</f>
        <v>287000</v>
      </c>
      <c r="F12" s="208">
        <f t="shared" si="1"/>
        <v>294175</v>
      </c>
      <c r="G12" s="208">
        <f t="shared" si="1"/>
        <v>301529</v>
      </c>
      <c r="H12" s="661" t="s">
        <v>159</v>
      </c>
      <c r="I12" s="661"/>
      <c r="J12" s="319" t="s">
        <v>160</v>
      </c>
      <c r="K12" s="269"/>
    </row>
    <row r="13" spans="1:41" ht="27.75" customHeight="1" x14ac:dyDescent="0.25">
      <c r="A13" s="686">
        <v>3.1</v>
      </c>
      <c r="B13" s="653" t="s">
        <v>161</v>
      </c>
      <c r="C13" s="214" t="s">
        <v>682</v>
      </c>
      <c r="D13" s="212">
        <f>+D12*0.3</f>
        <v>84000</v>
      </c>
      <c r="E13" s="212">
        <f t="shared" ref="E13:G13" si="2">+E12*0.3</f>
        <v>86100</v>
      </c>
      <c r="F13" s="212">
        <f t="shared" si="2"/>
        <v>88252.5</v>
      </c>
      <c r="G13" s="212">
        <f t="shared" si="2"/>
        <v>90458.7</v>
      </c>
      <c r="H13" s="662" t="s">
        <v>162</v>
      </c>
      <c r="I13" s="663"/>
      <c r="J13" s="213" t="s">
        <v>40</v>
      </c>
      <c r="K13" s="269"/>
    </row>
    <row r="14" spans="1:41" ht="27.75" customHeight="1" x14ac:dyDescent="0.25">
      <c r="A14" s="687"/>
      <c r="B14" s="654"/>
      <c r="C14" s="214" t="s">
        <v>46</v>
      </c>
      <c r="D14" s="227">
        <f>+D13/D10</f>
        <v>0.3</v>
      </c>
      <c r="E14" s="227">
        <f t="shared" ref="E14:G14" si="3">+E13/E10</f>
        <v>0.3</v>
      </c>
      <c r="F14" s="227">
        <f t="shared" si="3"/>
        <v>0.3</v>
      </c>
      <c r="G14" s="227">
        <f t="shared" si="3"/>
        <v>0.3</v>
      </c>
      <c r="H14" s="664"/>
      <c r="I14" s="665"/>
      <c r="J14" s="213" t="s">
        <v>51</v>
      </c>
      <c r="K14" s="269"/>
    </row>
    <row r="15" spans="1:41" ht="27.75" customHeight="1" x14ac:dyDescent="0.25">
      <c r="A15" s="686">
        <v>3.2</v>
      </c>
      <c r="B15" s="653" t="s">
        <v>163</v>
      </c>
      <c r="C15" s="214" t="s">
        <v>682</v>
      </c>
      <c r="D15" s="212">
        <v>10000</v>
      </c>
      <c r="E15" s="212">
        <v>12000</v>
      </c>
      <c r="F15" s="212">
        <v>12000</v>
      </c>
      <c r="G15" s="212">
        <v>5000</v>
      </c>
      <c r="H15" s="662" t="s">
        <v>164</v>
      </c>
      <c r="I15" s="663"/>
      <c r="J15" s="213" t="s">
        <v>60</v>
      </c>
      <c r="K15" s="269"/>
    </row>
    <row r="16" spans="1:41" ht="27.75" customHeight="1" x14ac:dyDescent="0.25">
      <c r="A16" s="687"/>
      <c r="B16" s="654"/>
      <c r="C16" s="214" t="s">
        <v>46</v>
      </c>
      <c r="D16" s="227">
        <f>+D15/D12</f>
        <v>3.5714285714285712E-2</v>
      </c>
      <c r="E16" s="227">
        <f t="shared" ref="E16:G16" si="4">+E15/E12</f>
        <v>4.1811846689895474E-2</v>
      </c>
      <c r="F16" s="227">
        <f t="shared" si="4"/>
        <v>4.0792045551117533E-2</v>
      </c>
      <c r="G16" s="227">
        <f t="shared" si="4"/>
        <v>1.6582152960411767E-2</v>
      </c>
      <c r="H16" s="664"/>
      <c r="I16" s="665"/>
      <c r="J16" s="213" t="s">
        <v>63</v>
      </c>
      <c r="K16" s="269"/>
    </row>
    <row r="17" spans="1:11" ht="27.75" customHeight="1" x14ac:dyDescent="0.25">
      <c r="A17" s="686">
        <v>3.3</v>
      </c>
      <c r="B17" s="653" t="s">
        <v>165</v>
      </c>
      <c r="C17" s="214" t="s">
        <v>682</v>
      </c>
      <c r="D17" s="212">
        <f>+D13+D15</f>
        <v>94000</v>
      </c>
      <c r="E17" s="212">
        <f t="shared" ref="E17:G17" si="5">+E13+E15</f>
        <v>98100</v>
      </c>
      <c r="F17" s="212">
        <f t="shared" si="5"/>
        <v>100252.5</v>
      </c>
      <c r="G17" s="212">
        <f t="shared" si="5"/>
        <v>95458.7</v>
      </c>
      <c r="H17" s="662" t="s">
        <v>166</v>
      </c>
      <c r="I17" s="663"/>
      <c r="J17" s="213" t="s">
        <v>66</v>
      </c>
      <c r="K17" s="269"/>
    </row>
    <row r="18" spans="1:11" ht="27.75" customHeight="1" x14ac:dyDescent="0.25">
      <c r="A18" s="687"/>
      <c r="B18" s="654"/>
      <c r="C18" s="214" t="s">
        <v>46</v>
      </c>
      <c r="D18" s="227">
        <f>+D17/D12</f>
        <v>0.33571428571428569</v>
      </c>
      <c r="E18" s="227">
        <f t="shared" ref="E18:G18" si="6">+E17/E12</f>
        <v>0.34181184668989545</v>
      </c>
      <c r="F18" s="227">
        <f t="shared" si="6"/>
        <v>0.34079204555111753</v>
      </c>
      <c r="G18" s="227">
        <f t="shared" si="6"/>
        <v>0.31658215296041176</v>
      </c>
      <c r="H18" s="664"/>
      <c r="I18" s="665"/>
      <c r="J18" s="213" t="s">
        <v>167</v>
      </c>
      <c r="K18" s="269"/>
    </row>
    <row r="19" spans="1:11" ht="27.75" customHeight="1" x14ac:dyDescent="0.25">
      <c r="A19" s="688">
        <v>4.0999999999999996</v>
      </c>
      <c r="B19" s="676" t="s">
        <v>168</v>
      </c>
      <c r="C19" s="219" t="s">
        <v>682</v>
      </c>
      <c r="D19" s="139">
        <f>+D12-D17</f>
        <v>186000</v>
      </c>
      <c r="E19" s="139">
        <f t="shared" ref="E19:G19" si="7">+E12-E17</f>
        <v>188900</v>
      </c>
      <c r="F19" s="139">
        <f t="shared" si="7"/>
        <v>193922.5</v>
      </c>
      <c r="G19" s="139">
        <f t="shared" si="7"/>
        <v>206070.3</v>
      </c>
      <c r="H19" s="666"/>
      <c r="I19" s="667"/>
      <c r="J19" s="140" t="s">
        <v>70</v>
      </c>
      <c r="K19" s="269"/>
    </row>
    <row r="20" spans="1:11" ht="27.75" customHeight="1" x14ac:dyDescent="0.25">
      <c r="A20" s="689"/>
      <c r="B20" s="677"/>
      <c r="C20" s="219" t="s">
        <v>46</v>
      </c>
      <c r="D20" s="228">
        <f>+D19/D10</f>
        <v>0.66428571428571426</v>
      </c>
      <c r="E20" s="228">
        <f t="shared" ref="E20:G20" si="8">+E19/E10</f>
        <v>0.6581881533101045</v>
      </c>
      <c r="F20" s="228">
        <f t="shared" si="8"/>
        <v>0.65920795444888247</v>
      </c>
      <c r="G20" s="228">
        <f t="shared" si="8"/>
        <v>0.68341784703958819</v>
      </c>
      <c r="H20" s="668"/>
      <c r="I20" s="669"/>
      <c r="J20" s="140" t="s">
        <v>73</v>
      </c>
      <c r="K20" s="269"/>
    </row>
    <row r="21" spans="1:11" ht="27.75" customHeight="1" x14ac:dyDescent="0.25">
      <c r="A21" s="688">
        <v>4.2</v>
      </c>
      <c r="B21" s="676" t="s">
        <v>169</v>
      </c>
      <c r="C21" s="219" t="s">
        <v>682</v>
      </c>
      <c r="D21" s="139">
        <v>186000</v>
      </c>
      <c r="E21" s="139">
        <v>188900</v>
      </c>
      <c r="F21" s="139">
        <v>193922.5</v>
      </c>
      <c r="G21" s="139">
        <v>0</v>
      </c>
      <c r="H21" s="666"/>
      <c r="I21" s="667"/>
      <c r="J21" s="140" t="s">
        <v>77</v>
      </c>
      <c r="K21" s="269"/>
    </row>
    <row r="22" spans="1:11" ht="27.75" customHeight="1" x14ac:dyDescent="0.25">
      <c r="A22" s="689"/>
      <c r="B22" s="677"/>
      <c r="C22" s="219" t="s">
        <v>46</v>
      </c>
      <c r="D22" s="228">
        <f t="shared" ref="D22:F22" si="9">+D21/D12</f>
        <v>0.66428571428571426</v>
      </c>
      <c r="E22" s="228">
        <f t="shared" si="9"/>
        <v>0.6581881533101045</v>
      </c>
      <c r="F22" s="228">
        <f t="shared" si="9"/>
        <v>0.65920795444888247</v>
      </c>
      <c r="G22" s="228">
        <f>+G21/G12</f>
        <v>0</v>
      </c>
      <c r="H22" s="668"/>
      <c r="I22" s="669"/>
      <c r="J22" s="140" t="s">
        <v>78</v>
      </c>
      <c r="K22" s="269"/>
    </row>
    <row r="23" spans="1:11" ht="27.75" customHeight="1" x14ac:dyDescent="0.25">
      <c r="A23" s="688">
        <v>4.3</v>
      </c>
      <c r="B23" s="676" t="s">
        <v>170</v>
      </c>
      <c r="C23" s="219" t="s">
        <v>682</v>
      </c>
      <c r="D23" s="139">
        <f>+D17+D21</f>
        <v>280000</v>
      </c>
      <c r="E23" s="139">
        <f t="shared" ref="E23:G23" si="10">+E17+E21</f>
        <v>287000</v>
      </c>
      <c r="F23" s="139">
        <f t="shared" si="10"/>
        <v>294175</v>
      </c>
      <c r="G23" s="139">
        <f t="shared" si="10"/>
        <v>95458.7</v>
      </c>
      <c r="H23" s="666"/>
      <c r="I23" s="667"/>
      <c r="J23" s="140" t="s">
        <v>171</v>
      </c>
      <c r="K23" s="269"/>
    </row>
    <row r="24" spans="1:11" ht="27.75" customHeight="1" x14ac:dyDescent="0.25">
      <c r="A24" s="689"/>
      <c r="B24" s="677"/>
      <c r="C24" s="219" t="s">
        <v>46</v>
      </c>
      <c r="D24" s="228">
        <f>+D23/D12</f>
        <v>1</v>
      </c>
      <c r="E24" s="228">
        <f t="shared" ref="E24:G24" si="11">+E23/E10</f>
        <v>1</v>
      </c>
      <c r="F24" s="228">
        <f t="shared" si="11"/>
        <v>1</v>
      </c>
      <c r="G24" s="228">
        <f t="shared" si="11"/>
        <v>0.31658215296041176</v>
      </c>
      <c r="H24" s="668"/>
      <c r="I24" s="669"/>
      <c r="J24" s="140" t="s">
        <v>81</v>
      </c>
      <c r="K24" s="269"/>
    </row>
    <row r="25" spans="1:11" ht="27.75" customHeight="1" x14ac:dyDescent="0.25">
      <c r="A25" s="690">
        <v>5</v>
      </c>
      <c r="B25" s="678" t="s">
        <v>172</v>
      </c>
      <c r="C25" s="231" t="s">
        <v>682</v>
      </c>
      <c r="D25" s="229">
        <f>+D10-D23</f>
        <v>0</v>
      </c>
      <c r="E25" s="229">
        <f t="shared" ref="E25:F25" si="12">+E10-E23</f>
        <v>0</v>
      </c>
      <c r="F25" s="229">
        <f t="shared" si="12"/>
        <v>0</v>
      </c>
      <c r="G25" s="229">
        <f>+G12-G23</f>
        <v>206070.3</v>
      </c>
      <c r="H25" s="680"/>
      <c r="I25" s="681"/>
      <c r="J25" s="97" t="s">
        <v>82</v>
      </c>
      <c r="K25" s="269"/>
    </row>
    <row r="26" spans="1:11" ht="27.75" customHeight="1" x14ac:dyDescent="0.25">
      <c r="A26" s="691"/>
      <c r="B26" s="679"/>
      <c r="C26" s="231" t="s">
        <v>46</v>
      </c>
      <c r="D26" s="230">
        <f>+D25/D12</f>
        <v>0</v>
      </c>
      <c r="E26" s="230">
        <f t="shared" ref="E26:G26" si="13">+E25/E12</f>
        <v>0</v>
      </c>
      <c r="F26" s="230">
        <f t="shared" si="13"/>
        <v>0</v>
      </c>
      <c r="G26" s="230">
        <f t="shared" si="13"/>
        <v>0.68341784703958819</v>
      </c>
      <c r="H26" s="682"/>
      <c r="I26" s="683"/>
      <c r="J26" s="97" t="s">
        <v>173</v>
      </c>
      <c r="K26" s="269"/>
    </row>
    <row r="27" spans="1:11" ht="28.5" customHeight="1" x14ac:dyDescent="0.25">
      <c r="A27" s="684">
        <v>6</v>
      </c>
      <c r="B27" s="659" t="s">
        <v>174</v>
      </c>
      <c r="C27" s="324" t="s">
        <v>682</v>
      </c>
      <c r="D27" s="326">
        <v>0</v>
      </c>
      <c r="E27" s="326">
        <v>0</v>
      </c>
      <c r="F27" s="326">
        <v>0</v>
      </c>
      <c r="G27" s="326">
        <v>206070</v>
      </c>
      <c r="H27" s="671" t="s">
        <v>175</v>
      </c>
      <c r="I27" s="672"/>
      <c r="J27" s="327"/>
      <c r="K27" s="269"/>
    </row>
    <row r="28" spans="1:11" ht="18.75" customHeight="1" x14ac:dyDescent="0.25">
      <c r="A28" s="685">
        <v>2.4</v>
      </c>
      <c r="B28" s="660"/>
      <c r="C28" s="324" t="s">
        <v>46</v>
      </c>
      <c r="D28" s="325">
        <f t="shared" ref="D28:F28" si="14">+D27/D12</f>
        <v>0</v>
      </c>
      <c r="E28" s="325">
        <f t="shared" si="14"/>
        <v>0</v>
      </c>
      <c r="F28" s="325">
        <f t="shared" si="14"/>
        <v>0</v>
      </c>
      <c r="G28" s="325">
        <f>+G27/G12</f>
        <v>0.68341685211041059</v>
      </c>
      <c r="H28" s="671"/>
      <c r="I28" s="672"/>
      <c r="J28" s="328"/>
      <c r="K28" s="269"/>
    </row>
    <row r="29" spans="1:11" ht="16.5" customHeight="1" x14ac:dyDescent="0.25">
      <c r="A29" s="1"/>
      <c r="B29" s="1"/>
      <c r="C29" s="1"/>
      <c r="D29" s="1"/>
      <c r="E29" s="1"/>
      <c r="F29" s="1"/>
      <c r="G29" s="1"/>
      <c r="H29" s="1"/>
      <c r="I29" s="1"/>
    </row>
    <row r="30" spans="1:11" ht="30" customHeight="1" x14ac:dyDescent="0.4">
      <c r="A30" s="38"/>
      <c r="B30" s="44" t="s">
        <v>176</v>
      </c>
      <c r="C30" s="38"/>
      <c r="D30" s="38"/>
      <c r="E30" s="38"/>
      <c r="F30" s="38"/>
      <c r="G30" s="38"/>
      <c r="H30" s="38"/>
      <c r="I30" s="43"/>
      <c r="J30" s="43"/>
    </row>
    <row r="31" spans="1:11" ht="30" customHeight="1" thickBot="1" x14ac:dyDescent="0.45">
      <c r="A31" s="222"/>
      <c r="B31" s="223"/>
      <c r="C31" s="224"/>
      <c r="D31" s="201">
        <v>2023</v>
      </c>
      <c r="E31" s="201">
        <v>2024</v>
      </c>
      <c r="F31" s="201">
        <v>2025</v>
      </c>
      <c r="G31" s="201">
        <v>2026</v>
      </c>
      <c r="H31" s="224"/>
      <c r="I31" s="225"/>
      <c r="J31" s="226"/>
    </row>
    <row r="32" spans="1:11" ht="101.25" customHeight="1" thickTop="1" thickBot="1" x14ac:dyDescent="0.3">
      <c r="B32" s="322" t="s">
        <v>177</v>
      </c>
      <c r="C32" s="322"/>
      <c r="D32" s="322"/>
      <c r="E32" s="322"/>
      <c r="F32" s="322"/>
      <c r="G32" s="322"/>
      <c r="H32" s="673" t="s">
        <v>698</v>
      </c>
      <c r="I32" s="673"/>
      <c r="J32" s="321"/>
    </row>
    <row r="33" spans="1:9" ht="33" customHeight="1" thickTop="1" thickBot="1" x14ac:dyDescent="0.3">
      <c r="A33" s="220"/>
      <c r="B33" s="322" t="s">
        <v>178</v>
      </c>
      <c r="C33" s="322"/>
      <c r="D33" s="322"/>
      <c r="E33" s="322"/>
      <c r="F33" s="322"/>
      <c r="G33" s="322"/>
      <c r="H33" s="673" t="s">
        <v>179</v>
      </c>
      <c r="I33" s="673"/>
    </row>
    <row r="34" spans="1:9" ht="30" customHeight="1" thickTop="1" thickBot="1" x14ac:dyDescent="0.3">
      <c r="A34" s="220"/>
      <c r="B34" s="322" t="s">
        <v>180</v>
      </c>
      <c r="C34" s="322"/>
      <c r="D34" s="322"/>
      <c r="E34" s="322"/>
      <c r="F34" s="322"/>
      <c r="G34" s="322"/>
      <c r="H34" s="673" t="s">
        <v>181</v>
      </c>
      <c r="I34" s="673"/>
    </row>
    <row r="35" spans="1:9" ht="31.5" customHeight="1" thickTop="1" thickBot="1" x14ac:dyDescent="0.3">
      <c r="A35" s="221"/>
      <c r="B35" s="322" t="s">
        <v>182</v>
      </c>
      <c r="C35" s="322"/>
      <c r="D35" s="322"/>
      <c r="E35" s="322"/>
      <c r="F35" s="322"/>
      <c r="G35" s="322"/>
      <c r="H35" s="673" t="s">
        <v>183</v>
      </c>
      <c r="I35" s="673"/>
    </row>
    <row r="36" spans="1:9" ht="32.25" customHeight="1" thickTop="1" thickBot="1" x14ac:dyDescent="0.3">
      <c r="A36" s="7"/>
      <c r="B36" s="322" t="s">
        <v>184</v>
      </c>
      <c r="C36" s="322"/>
      <c r="D36" s="322"/>
      <c r="E36" s="322"/>
      <c r="F36" s="322"/>
      <c r="G36" s="322"/>
      <c r="H36" s="673" t="s">
        <v>185</v>
      </c>
      <c r="I36" s="673"/>
    </row>
    <row r="37" spans="1:9" ht="49.5" customHeight="1" thickTop="1" thickBot="1" x14ac:dyDescent="0.3">
      <c r="A37" s="7"/>
      <c r="B37" s="322" t="s">
        <v>186</v>
      </c>
      <c r="C37" s="322"/>
      <c r="D37" s="322"/>
      <c r="E37" s="322"/>
      <c r="F37" s="322"/>
      <c r="G37" s="322"/>
      <c r="H37" s="673" t="s">
        <v>187</v>
      </c>
      <c r="I37" s="673"/>
    </row>
    <row r="38" spans="1:9" ht="16.5" thickTop="1" thickBot="1" x14ac:dyDescent="0.3">
      <c r="B38" s="322" t="s">
        <v>188</v>
      </c>
      <c r="C38" s="322"/>
      <c r="D38" s="322"/>
      <c r="E38" s="322"/>
      <c r="F38" s="322"/>
      <c r="G38" s="322"/>
      <c r="H38" s="674"/>
      <c r="I38" s="675"/>
    </row>
    <row r="39" spans="1:9" ht="16.5" thickTop="1" thickBot="1" x14ac:dyDescent="0.3">
      <c r="B39" s="322" t="s">
        <v>189</v>
      </c>
      <c r="C39" s="322"/>
      <c r="D39" s="322"/>
      <c r="E39" s="322"/>
      <c r="F39" s="322"/>
      <c r="G39" s="322"/>
      <c r="H39" s="655"/>
      <c r="I39" s="656"/>
    </row>
    <row r="40" spans="1:9" ht="15" customHeight="1" thickTop="1" thickBot="1" x14ac:dyDescent="0.3">
      <c r="B40" s="322" t="s">
        <v>697</v>
      </c>
      <c r="C40" s="322"/>
      <c r="D40" s="670"/>
      <c r="E40" s="670"/>
      <c r="F40" s="670"/>
      <c r="G40" s="322"/>
      <c r="H40" s="655"/>
      <c r="I40" s="656"/>
    </row>
    <row r="41" spans="1:9" ht="15" customHeight="1" thickTop="1" thickBot="1" x14ac:dyDescent="0.3">
      <c r="B41" s="322" t="s">
        <v>190</v>
      </c>
      <c r="C41" s="323"/>
      <c r="D41" s="323"/>
      <c r="E41" s="323"/>
      <c r="F41" s="323"/>
      <c r="G41" s="322"/>
      <c r="H41" s="655"/>
      <c r="I41" s="656"/>
    </row>
    <row r="42" spans="1:9" ht="15.75" thickTop="1" x14ac:dyDescent="0.25"/>
    <row r="43" spans="1:9" ht="15" customHeight="1" x14ac:dyDescent="0.25">
      <c r="B43" s="88"/>
      <c r="C43" s="88"/>
      <c r="D43" s="88"/>
      <c r="E43" s="88">
        <v>2023</v>
      </c>
      <c r="F43" s="88">
        <v>2024</v>
      </c>
      <c r="G43" s="88">
        <v>2025</v>
      </c>
      <c r="H43" s="88">
        <v>2026</v>
      </c>
    </row>
    <row r="44" spans="1:9" x14ac:dyDescent="0.25">
      <c r="B44" s="88" t="s">
        <v>699</v>
      </c>
      <c r="C44" s="89"/>
      <c r="D44" s="89"/>
      <c r="E44" s="89"/>
      <c r="F44" s="89"/>
      <c r="G44" s="89"/>
      <c r="H44" s="89"/>
    </row>
    <row r="45" spans="1:9" ht="15" customHeight="1" x14ac:dyDescent="0.25">
      <c r="B45" s="88" t="s">
        <v>1</v>
      </c>
      <c r="C45" s="89"/>
      <c r="D45" s="89"/>
      <c r="E45" s="89"/>
      <c r="F45" s="89"/>
      <c r="G45" s="89"/>
      <c r="H45" s="89"/>
    </row>
    <row r="46" spans="1:9" x14ac:dyDescent="0.25">
      <c r="B46" s="88" t="s">
        <v>191</v>
      </c>
      <c r="C46" s="89"/>
      <c r="D46" s="89"/>
      <c r="E46" s="89"/>
      <c r="F46" s="89"/>
      <c r="G46" s="89"/>
      <c r="H46" s="89"/>
    </row>
    <row r="47" spans="1:9" x14ac:dyDescent="0.25">
      <c r="B47" s="88" t="s">
        <v>3</v>
      </c>
      <c r="C47" s="89"/>
      <c r="D47" s="89"/>
      <c r="E47" s="89"/>
      <c r="F47" s="89"/>
      <c r="G47" s="89"/>
      <c r="H47" s="89"/>
    </row>
    <row r="48" spans="1:9" x14ac:dyDescent="0.25">
      <c r="B48" s="88" t="s">
        <v>4</v>
      </c>
      <c r="C48" s="89"/>
      <c r="D48" s="89"/>
      <c r="E48" s="89"/>
      <c r="F48" s="89"/>
      <c r="G48" s="89"/>
      <c r="H48" s="89"/>
    </row>
    <row r="49" spans="2:8" x14ac:dyDescent="0.25">
      <c r="B49" s="88" t="s">
        <v>5</v>
      </c>
      <c r="C49" s="89"/>
      <c r="D49" s="89"/>
      <c r="E49" s="89"/>
      <c r="F49" s="89"/>
      <c r="G49" s="89"/>
      <c r="H49" s="89"/>
    </row>
    <row r="50" spans="2:8" ht="15" customHeight="1" x14ac:dyDescent="0.25">
      <c r="B50" s="88"/>
      <c r="C50" s="89"/>
      <c r="D50" s="89"/>
      <c r="E50" s="89"/>
      <c r="F50" s="89"/>
      <c r="G50" s="89"/>
      <c r="H50" s="89"/>
    </row>
    <row r="51" spans="2:8" x14ac:dyDescent="0.25">
      <c r="B51" s="88" t="s">
        <v>7</v>
      </c>
      <c r="C51" s="89"/>
      <c r="D51" s="89"/>
      <c r="E51" s="89">
        <v>0</v>
      </c>
      <c r="F51" s="89">
        <v>0</v>
      </c>
      <c r="G51" s="89">
        <v>0</v>
      </c>
      <c r="H51" s="89">
        <v>0</v>
      </c>
    </row>
    <row r="52" spans="2:8" ht="29.25" x14ac:dyDescent="0.25">
      <c r="B52" s="74" t="s">
        <v>700</v>
      </c>
      <c r="C52" s="89"/>
      <c r="D52" s="89"/>
      <c r="E52" s="89"/>
      <c r="F52" s="89"/>
      <c r="G52" s="89"/>
      <c r="H52" s="89"/>
    </row>
    <row r="53" spans="2:8" x14ac:dyDescent="0.25">
      <c r="B53" s="53" t="s">
        <v>192</v>
      </c>
      <c r="C53" s="55"/>
      <c r="D53" s="55"/>
      <c r="E53" s="55"/>
      <c r="F53" s="55"/>
      <c r="G53" s="55"/>
      <c r="H53" s="55"/>
    </row>
  </sheetData>
  <mergeCells count="43">
    <mergeCell ref="H40:I40"/>
    <mergeCell ref="A27:A28"/>
    <mergeCell ref="A1:I1"/>
    <mergeCell ref="B13:B14"/>
    <mergeCell ref="B19:B20"/>
    <mergeCell ref="A13:A14"/>
    <mergeCell ref="A17:A18"/>
    <mergeCell ref="B17:B18"/>
    <mergeCell ref="A19:A20"/>
    <mergeCell ref="A21:A22"/>
    <mergeCell ref="A23:A24"/>
    <mergeCell ref="B21:B22"/>
    <mergeCell ref="A25:A26"/>
    <mergeCell ref="A15:A16"/>
    <mergeCell ref="B15:B16"/>
    <mergeCell ref="H39:I39"/>
    <mergeCell ref="H10:I10"/>
    <mergeCell ref="H25:I26"/>
    <mergeCell ref="H32:I32"/>
    <mergeCell ref="H33:I33"/>
    <mergeCell ref="H34:I34"/>
    <mergeCell ref="H35:I35"/>
    <mergeCell ref="H36:I36"/>
    <mergeCell ref="H37:I37"/>
    <mergeCell ref="H38:I38"/>
    <mergeCell ref="B23:B24"/>
    <mergeCell ref="B25:B26"/>
    <mergeCell ref="H41:I41"/>
    <mergeCell ref="H7:I7"/>
    <mergeCell ref="B27:B28"/>
    <mergeCell ref="H8:I8"/>
    <mergeCell ref="H13:I14"/>
    <mergeCell ref="H15:I16"/>
    <mergeCell ref="H17:I18"/>
    <mergeCell ref="H19:I20"/>
    <mergeCell ref="H21:I22"/>
    <mergeCell ref="H23:I24"/>
    <mergeCell ref="H11:I11"/>
    <mergeCell ref="D40:F40"/>
    <mergeCell ref="H9:I9"/>
    <mergeCell ref="H12:I12"/>
    <mergeCell ref="H27:I27"/>
    <mergeCell ref="H28:I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topLeftCell="A21" workbookViewId="0">
      <selection activeCell="B31" sqref="B31:B32"/>
    </sheetView>
  </sheetViews>
  <sheetFormatPr baseColWidth="10" defaultColWidth="8.7109375" defaultRowHeight="15" x14ac:dyDescent="0.25"/>
  <cols>
    <col min="1" max="1" width="6.28515625" customWidth="1"/>
    <col min="2" max="2" width="31.42578125" customWidth="1"/>
    <col min="3" max="3" width="10.85546875" customWidth="1"/>
    <col min="4" max="4" width="13.7109375" customWidth="1"/>
    <col min="5" max="5" width="9.85546875" bestFit="1" customWidth="1"/>
    <col min="6" max="6" width="14" customWidth="1"/>
    <col min="7" max="7" width="11.42578125" customWidth="1"/>
    <col min="8" max="8" width="52.42578125" customWidth="1"/>
    <col min="9" max="9" width="15.7109375" customWidth="1"/>
    <col min="10" max="10" width="50.42578125" style="269" customWidth="1"/>
  </cols>
  <sheetData>
    <row r="1" spans="1:40" ht="15.75" x14ac:dyDescent="0.25">
      <c r="A1" s="637" t="s">
        <v>193</v>
      </c>
      <c r="B1" s="637"/>
      <c r="C1" s="637"/>
      <c r="D1" s="637"/>
      <c r="E1" s="637"/>
      <c r="F1" s="637"/>
      <c r="G1" s="637"/>
      <c r="H1" s="637"/>
    </row>
    <row r="2" spans="1:40" ht="16.5" thickBot="1" x14ac:dyDescent="0.3">
      <c r="A2" s="3"/>
      <c r="B2" s="276"/>
      <c r="C2" s="3"/>
      <c r="D2" s="3"/>
      <c r="E2" s="3"/>
      <c r="F2" s="3"/>
      <c r="G2" s="3"/>
      <c r="H2" s="4"/>
    </row>
    <row r="3" spans="1:40" s="1" customFormat="1" ht="15.75" thickTop="1" x14ac:dyDescent="0.25">
      <c r="A3" s="155"/>
      <c r="B3" s="162" t="s">
        <v>11</v>
      </c>
      <c r="C3" s="163">
        <v>2023</v>
      </c>
      <c r="D3" s="163">
        <v>2024</v>
      </c>
      <c r="E3" s="163">
        <v>2025</v>
      </c>
      <c r="F3" s="164">
        <v>2026</v>
      </c>
      <c r="I3"/>
      <c r="J3" s="269"/>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1" customFormat="1" ht="27.75" customHeight="1" x14ac:dyDescent="0.25">
      <c r="A4" s="155"/>
      <c r="B4" s="165" t="s">
        <v>12</v>
      </c>
      <c r="C4" s="153">
        <v>5000000</v>
      </c>
      <c r="D4" s="153">
        <f>+(C4*H5)+C4</f>
        <v>5125000</v>
      </c>
      <c r="E4" s="153">
        <f>+(D4*H5)+D4</f>
        <v>5253125</v>
      </c>
      <c r="F4" s="166">
        <f>+(E4*H5)+E4</f>
        <v>5384453.125</v>
      </c>
      <c r="H4" s="90" t="s">
        <v>13</v>
      </c>
      <c r="I4"/>
      <c r="J4" s="269"/>
      <c r="K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1" customFormat="1" ht="15.75" thickBot="1" x14ac:dyDescent="0.3">
      <c r="A5" s="155"/>
      <c r="B5" s="167" t="s">
        <v>15</v>
      </c>
      <c r="C5" s="168">
        <v>2000000</v>
      </c>
      <c r="D5" s="168">
        <f>+(C5*H5)+C5</f>
        <v>2050000</v>
      </c>
      <c r="E5" s="168">
        <f>+(D5*H5)+D5</f>
        <v>2101250</v>
      </c>
      <c r="F5" s="169">
        <f>+(E5*H5)+E5</f>
        <v>2153781.25</v>
      </c>
      <c r="H5" s="91">
        <v>2.5000000000000001E-2</v>
      </c>
      <c r="I5"/>
      <c r="J5" s="269"/>
      <c r="K5"/>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6.5" thickTop="1" thickBot="1" x14ac:dyDescent="0.3"/>
    <row r="7" spans="1:40" ht="45" thickTop="1" thickBot="1" x14ac:dyDescent="0.3">
      <c r="B7" s="700"/>
      <c r="C7" s="701"/>
      <c r="D7" s="197">
        <v>2023</v>
      </c>
      <c r="E7" s="197">
        <v>2024</v>
      </c>
      <c r="F7" s="197">
        <v>2025</v>
      </c>
      <c r="G7" s="197">
        <v>2026</v>
      </c>
      <c r="H7" s="232" t="s">
        <v>19</v>
      </c>
      <c r="I7" s="198" t="s">
        <v>20</v>
      </c>
    </row>
    <row r="8" spans="1:40" ht="33" customHeight="1" thickTop="1" x14ac:dyDescent="0.25">
      <c r="A8" s="45">
        <v>1</v>
      </c>
      <c r="B8" s="694" t="s">
        <v>194</v>
      </c>
      <c r="C8" s="695"/>
      <c r="D8" s="233">
        <f>+C4+C5</f>
        <v>7000000</v>
      </c>
      <c r="E8" s="233">
        <f t="shared" ref="E8:G8" si="0">+D4+D5</f>
        <v>7175000</v>
      </c>
      <c r="F8" s="233">
        <f t="shared" si="0"/>
        <v>7354375</v>
      </c>
      <c r="G8" s="233">
        <f t="shared" si="0"/>
        <v>7538234.375</v>
      </c>
      <c r="H8" s="233"/>
      <c r="I8" s="369"/>
    </row>
    <row r="9" spans="1:40" ht="36" customHeight="1" x14ac:dyDescent="0.25">
      <c r="A9" s="45">
        <v>2</v>
      </c>
      <c r="B9" s="696" t="s">
        <v>195</v>
      </c>
      <c r="C9" s="697"/>
      <c r="D9" s="233">
        <v>1750000</v>
      </c>
      <c r="E9" s="233">
        <v>1793750</v>
      </c>
      <c r="F9" s="233">
        <v>1838593.75</v>
      </c>
      <c r="G9" s="233">
        <v>1884558.59375</v>
      </c>
      <c r="H9" s="233"/>
      <c r="I9" s="369"/>
    </row>
    <row r="10" spans="1:40" ht="35.25" customHeight="1" x14ac:dyDescent="0.25">
      <c r="A10" s="45">
        <v>3.1</v>
      </c>
      <c r="B10" s="696" t="s">
        <v>196</v>
      </c>
      <c r="C10" s="697"/>
      <c r="D10" s="234">
        <v>437500</v>
      </c>
      <c r="E10" s="234">
        <v>448437.5</v>
      </c>
      <c r="F10" s="234">
        <v>459648.4375</v>
      </c>
      <c r="G10" s="234">
        <v>471139.6484375</v>
      </c>
      <c r="H10" s="233" t="s">
        <v>197</v>
      </c>
      <c r="I10" s="369"/>
    </row>
    <row r="11" spans="1:40" ht="35.25" customHeight="1" x14ac:dyDescent="0.25">
      <c r="A11" s="45">
        <v>3.2</v>
      </c>
      <c r="B11" s="696" t="s">
        <v>198</v>
      </c>
      <c r="C11" s="697"/>
      <c r="D11" s="234">
        <v>3500</v>
      </c>
      <c r="E11" s="234">
        <v>5000</v>
      </c>
      <c r="F11" s="234">
        <v>75000</v>
      </c>
      <c r="G11" s="234">
        <v>75000</v>
      </c>
      <c r="H11" s="233" t="s">
        <v>197</v>
      </c>
      <c r="I11" s="112"/>
    </row>
    <row r="12" spans="1:40" ht="45.75" customHeight="1" x14ac:dyDescent="0.25">
      <c r="A12" s="45">
        <v>3.3</v>
      </c>
      <c r="B12" s="696" t="s">
        <v>199</v>
      </c>
      <c r="C12" s="697"/>
      <c r="D12" s="234">
        <f>SUM(D13:D15)</f>
        <v>441000</v>
      </c>
      <c r="E12" s="234">
        <f t="shared" ref="E12:G12" si="1">SUM(E13:E15)</f>
        <v>453437.5</v>
      </c>
      <c r="F12" s="234">
        <f t="shared" si="1"/>
        <v>534648.4375</v>
      </c>
      <c r="G12" s="234">
        <f t="shared" si="1"/>
        <v>546139.6484375</v>
      </c>
      <c r="H12" s="233" t="s">
        <v>197</v>
      </c>
      <c r="I12" s="368" t="s">
        <v>105</v>
      </c>
    </row>
    <row r="13" spans="1:40" ht="45.75" customHeight="1" x14ac:dyDescent="0.25">
      <c r="A13" s="333" t="s">
        <v>200</v>
      </c>
      <c r="B13" s="329" t="s">
        <v>201</v>
      </c>
      <c r="C13" s="330" t="s">
        <v>682</v>
      </c>
      <c r="D13" s="331">
        <v>22050</v>
      </c>
      <c r="E13" s="331">
        <v>22671.875</v>
      </c>
      <c r="F13" s="331">
        <v>26732.421875</v>
      </c>
      <c r="G13" s="331">
        <v>27306.982421875</v>
      </c>
      <c r="H13" s="332"/>
      <c r="I13" s="370"/>
    </row>
    <row r="14" spans="1:40" ht="45.75" customHeight="1" x14ac:dyDescent="0.25">
      <c r="A14" s="333" t="s">
        <v>202</v>
      </c>
      <c r="B14" s="329" t="s">
        <v>203</v>
      </c>
      <c r="C14" s="330" t="s">
        <v>682</v>
      </c>
      <c r="D14" s="331">
        <v>352800</v>
      </c>
      <c r="E14" s="331">
        <v>362750</v>
      </c>
      <c r="F14" s="331">
        <v>427718.75</v>
      </c>
      <c r="G14" s="331">
        <v>436911.71875</v>
      </c>
      <c r="H14" s="332"/>
      <c r="I14" s="370"/>
    </row>
    <row r="15" spans="1:40" ht="45.75" customHeight="1" x14ac:dyDescent="0.25">
      <c r="A15" s="333" t="s">
        <v>204</v>
      </c>
      <c r="B15" s="329" t="s">
        <v>205</v>
      </c>
      <c r="C15" s="330" t="s">
        <v>682</v>
      </c>
      <c r="D15" s="331">
        <v>66150</v>
      </c>
      <c r="E15" s="331">
        <v>68015.625</v>
      </c>
      <c r="F15" s="331">
        <v>80197.265625</v>
      </c>
      <c r="G15" s="331">
        <v>81920.947265625</v>
      </c>
      <c r="H15" s="332"/>
      <c r="I15" s="370"/>
    </row>
    <row r="16" spans="1:40" ht="32.25" customHeight="1" x14ac:dyDescent="0.25">
      <c r="A16" s="45">
        <v>4</v>
      </c>
      <c r="B16" s="696" t="s">
        <v>206</v>
      </c>
      <c r="C16" s="697"/>
      <c r="D16" s="234"/>
      <c r="E16" s="234"/>
      <c r="F16" s="234"/>
      <c r="G16" s="235"/>
      <c r="H16" s="233" t="s">
        <v>207</v>
      </c>
      <c r="I16" s="371"/>
    </row>
    <row r="17" spans="1:9" ht="15" customHeight="1" x14ac:dyDescent="0.25">
      <c r="A17" s="45">
        <v>5</v>
      </c>
      <c r="B17" s="698" t="s">
        <v>208</v>
      </c>
      <c r="C17" s="236" t="s">
        <v>682</v>
      </c>
      <c r="D17" s="237"/>
      <c r="E17" s="237"/>
      <c r="F17" s="237"/>
      <c r="G17" s="238"/>
      <c r="H17" s="239"/>
      <c r="I17" s="240" t="s">
        <v>113</v>
      </c>
    </row>
    <row r="18" spans="1:9" ht="15" customHeight="1" x14ac:dyDescent="0.25">
      <c r="B18" s="699"/>
      <c r="C18" s="236" t="s">
        <v>46</v>
      </c>
      <c r="D18" s="247">
        <f>+D17/$D$12</f>
        <v>0</v>
      </c>
      <c r="E18" s="247">
        <f>+E17/$E$12</f>
        <v>0</v>
      </c>
      <c r="F18" s="247">
        <f>+F17/$F$12</f>
        <v>0</v>
      </c>
      <c r="G18" s="247">
        <f>+G17/$G$12</f>
        <v>0</v>
      </c>
      <c r="H18" s="239"/>
      <c r="I18" s="241" t="s">
        <v>116</v>
      </c>
    </row>
    <row r="19" spans="1:9" ht="15" customHeight="1" x14ac:dyDescent="0.25">
      <c r="A19" s="45">
        <v>6</v>
      </c>
      <c r="B19" s="698" t="s">
        <v>209</v>
      </c>
      <c r="C19" s="236" t="s">
        <v>682</v>
      </c>
      <c r="D19" s="237"/>
      <c r="E19" s="237"/>
      <c r="F19" s="237"/>
      <c r="G19" s="238"/>
      <c r="H19" s="239"/>
      <c r="I19" s="240" t="s">
        <v>117</v>
      </c>
    </row>
    <row r="20" spans="1:9" x14ac:dyDescent="0.25">
      <c r="B20" s="699"/>
      <c r="C20" s="236" t="s">
        <v>46</v>
      </c>
      <c r="D20" s="247">
        <f>+D19/$D$12</f>
        <v>0</v>
      </c>
      <c r="E20" s="247">
        <f>+E19/$E$12</f>
        <v>0</v>
      </c>
      <c r="F20" s="247">
        <f>+F19/$F$12</f>
        <v>0</v>
      </c>
      <c r="G20" s="247">
        <f>+G19/$G$12</f>
        <v>0</v>
      </c>
      <c r="H20" s="239"/>
      <c r="I20" s="240" t="s">
        <v>119</v>
      </c>
    </row>
    <row r="21" spans="1:9" ht="15" customHeight="1" x14ac:dyDescent="0.25">
      <c r="A21" s="45">
        <v>7</v>
      </c>
      <c r="B21" s="698" t="s">
        <v>210</v>
      </c>
      <c r="C21" s="236" t="s">
        <v>682</v>
      </c>
      <c r="D21" s="237">
        <f>+D17+D19</f>
        <v>0</v>
      </c>
      <c r="E21" s="237">
        <f t="shared" ref="E21:G21" si="2">+E17+E19</f>
        <v>0</v>
      </c>
      <c r="F21" s="237">
        <f t="shared" si="2"/>
        <v>0</v>
      </c>
      <c r="G21" s="237">
        <f t="shared" si="2"/>
        <v>0</v>
      </c>
      <c r="H21" s="239"/>
      <c r="I21" s="240" t="s">
        <v>120</v>
      </c>
    </row>
    <row r="22" spans="1:9" x14ac:dyDescent="0.25">
      <c r="B22" s="699"/>
      <c r="C22" s="236" t="s">
        <v>46</v>
      </c>
      <c r="D22" s="247">
        <f>+D21/$D$12</f>
        <v>0</v>
      </c>
      <c r="E22" s="247">
        <f>+E21/$E$12</f>
        <v>0</v>
      </c>
      <c r="F22" s="247">
        <f>+F21/$F$12</f>
        <v>0</v>
      </c>
      <c r="G22" s="247">
        <f>+G21/$G$12</f>
        <v>0</v>
      </c>
      <c r="H22" s="239"/>
      <c r="I22" s="240" t="s">
        <v>123</v>
      </c>
    </row>
    <row r="23" spans="1:9" ht="22.5" customHeight="1" x14ac:dyDescent="0.25">
      <c r="A23">
        <v>8</v>
      </c>
      <c r="B23" s="698" t="s">
        <v>211</v>
      </c>
      <c r="C23" s="236" t="s">
        <v>682</v>
      </c>
      <c r="D23" s="237">
        <f>+D12-D21</f>
        <v>441000</v>
      </c>
      <c r="E23" s="237">
        <f>+E12-E21</f>
        <v>453437.5</v>
      </c>
      <c r="F23" s="237">
        <f>+F12-F21</f>
        <v>534648.4375</v>
      </c>
      <c r="G23" s="237">
        <f>+G12-G21</f>
        <v>546139.6484375</v>
      </c>
      <c r="H23" s="239"/>
      <c r="I23" s="240" t="s">
        <v>126</v>
      </c>
    </row>
    <row r="24" spans="1:9" ht="17.25" customHeight="1" x14ac:dyDescent="0.25">
      <c r="B24" s="699"/>
      <c r="C24" s="236" t="s">
        <v>46</v>
      </c>
      <c r="D24" s="247">
        <f>+D23/$D$12</f>
        <v>1</v>
      </c>
      <c r="E24" s="247">
        <f>+E23/$E$12</f>
        <v>1</v>
      </c>
      <c r="F24" s="247">
        <f>+F23/$F$12</f>
        <v>1</v>
      </c>
      <c r="G24" s="247">
        <f>+G23/$G$12</f>
        <v>1</v>
      </c>
      <c r="H24" s="239"/>
      <c r="I24" s="240" t="s">
        <v>127</v>
      </c>
    </row>
    <row r="25" spans="1:9" ht="15" customHeight="1" x14ac:dyDescent="0.25">
      <c r="A25">
        <v>9</v>
      </c>
      <c r="B25" s="698" t="s">
        <v>212</v>
      </c>
      <c r="C25" s="236" t="s">
        <v>682</v>
      </c>
      <c r="D25" s="237"/>
      <c r="E25" s="237"/>
      <c r="F25" s="237"/>
      <c r="G25" s="238"/>
      <c r="H25" s="239"/>
      <c r="I25" s="240" t="s">
        <v>213</v>
      </c>
    </row>
    <row r="26" spans="1:9" x14ac:dyDescent="0.25">
      <c r="B26" s="699"/>
      <c r="C26" s="236" t="s">
        <v>46</v>
      </c>
      <c r="D26" s="247">
        <f>+D25/$D$12</f>
        <v>0</v>
      </c>
      <c r="E26" s="247">
        <f>+E25/$E$12</f>
        <v>0</v>
      </c>
      <c r="F26" s="247">
        <f>+F25/$F$12</f>
        <v>0</v>
      </c>
      <c r="G26" s="247">
        <f>+G25/$G$12</f>
        <v>0</v>
      </c>
      <c r="H26" s="239"/>
      <c r="I26" s="240" t="s">
        <v>214</v>
      </c>
    </row>
    <row r="27" spans="1:9" ht="15" customHeight="1" x14ac:dyDescent="0.25">
      <c r="A27">
        <v>10</v>
      </c>
      <c r="B27" s="698" t="s">
        <v>215</v>
      </c>
      <c r="C27" s="236" t="s">
        <v>682</v>
      </c>
      <c r="D27" s="237">
        <f>+D21+D25</f>
        <v>0</v>
      </c>
      <c r="E27" s="237">
        <f t="shared" ref="E27:G27" si="3">+E21+E25</f>
        <v>0</v>
      </c>
      <c r="F27" s="237">
        <f t="shared" si="3"/>
        <v>0</v>
      </c>
      <c r="G27" s="237">
        <f t="shared" si="3"/>
        <v>0</v>
      </c>
      <c r="H27" s="239"/>
      <c r="I27" s="240" t="s">
        <v>216</v>
      </c>
    </row>
    <row r="28" spans="1:9" x14ac:dyDescent="0.25">
      <c r="B28" s="699"/>
      <c r="C28" s="236" t="s">
        <v>46</v>
      </c>
      <c r="D28" s="247">
        <f>+D27/$D$12</f>
        <v>0</v>
      </c>
      <c r="E28" s="247">
        <f>+E27/$E$12</f>
        <v>0</v>
      </c>
      <c r="F28" s="247">
        <f>+F27/$F$12</f>
        <v>0</v>
      </c>
      <c r="G28" s="247">
        <f>+G27/$G$12</f>
        <v>0</v>
      </c>
      <c r="H28" s="239"/>
      <c r="I28" s="240" t="s">
        <v>217</v>
      </c>
    </row>
    <row r="29" spans="1:9" ht="15" customHeight="1" x14ac:dyDescent="0.25">
      <c r="A29">
        <v>11</v>
      </c>
      <c r="B29" s="692" t="s">
        <v>218</v>
      </c>
      <c r="C29" s="242" t="s">
        <v>682</v>
      </c>
      <c r="D29" s="243">
        <f>+D12-D27</f>
        <v>441000</v>
      </c>
      <c r="E29" s="243">
        <f>+E12-E27</f>
        <v>453437.5</v>
      </c>
      <c r="F29" s="243">
        <f>+F12-F27</f>
        <v>534648.4375</v>
      </c>
      <c r="G29" s="243">
        <f>+G12-G27</f>
        <v>546139.6484375</v>
      </c>
      <c r="H29" s="245"/>
      <c r="I29" s="246" t="s">
        <v>219</v>
      </c>
    </row>
    <row r="30" spans="1:9" x14ac:dyDescent="0.25">
      <c r="B30" s="693"/>
      <c r="C30" s="242" t="s">
        <v>46</v>
      </c>
      <c r="D30" s="247">
        <f>+D29/$D$12</f>
        <v>1</v>
      </c>
      <c r="E30" s="247">
        <f>+E29/$E$12</f>
        <v>1</v>
      </c>
      <c r="F30" s="247">
        <f>+F29/$F$12</f>
        <v>1</v>
      </c>
      <c r="G30" s="247">
        <f>+G29/$G$12</f>
        <v>1</v>
      </c>
      <c r="H30" s="245"/>
      <c r="I30" s="246" t="s">
        <v>220</v>
      </c>
    </row>
    <row r="31" spans="1:9" ht="15" customHeight="1" x14ac:dyDescent="0.25">
      <c r="A31">
        <v>12</v>
      </c>
      <c r="B31" s="692" t="s">
        <v>221</v>
      </c>
      <c r="C31" s="242" t="s">
        <v>682</v>
      </c>
      <c r="D31" s="243"/>
      <c r="E31" s="243"/>
      <c r="F31" s="243"/>
      <c r="G31" s="244"/>
      <c r="H31" s="245"/>
      <c r="I31" s="246"/>
    </row>
    <row r="32" spans="1:9" x14ac:dyDescent="0.25">
      <c r="B32" s="693"/>
      <c r="C32" s="242" t="s">
        <v>46</v>
      </c>
      <c r="D32" s="248">
        <f>+D31/$D$12</f>
        <v>0</v>
      </c>
      <c r="E32" s="248">
        <f t="shared" ref="E32:G32" si="4">+E31/$D$12</f>
        <v>0</v>
      </c>
      <c r="F32" s="248">
        <f t="shared" si="4"/>
        <v>0</v>
      </c>
      <c r="G32" s="248">
        <f t="shared" si="4"/>
        <v>0</v>
      </c>
      <c r="H32" s="245"/>
      <c r="I32" s="367"/>
    </row>
    <row r="35" spans="2:8" x14ac:dyDescent="0.25">
      <c r="B35" s="88"/>
      <c r="C35" s="88"/>
      <c r="D35" s="88"/>
      <c r="E35" s="88">
        <v>2024</v>
      </c>
      <c r="F35" s="88">
        <v>2025</v>
      </c>
      <c r="G35" s="88">
        <v>2026</v>
      </c>
      <c r="H35" s="88" t="s">
        <v>134</v>
      </c>
    </row>
    <row r="36" spans="2:8" x14ac:dyDescent="0.25">
      <c r="B36" s="88" t="s">
        <v>699</v>
      </c>
      <c r="C36" s="88"/>
      <c r="D36" s="89"/>
      <c r="E36" s="89"/>
      <c r="F36" s="89"/>
      <c r="G36" s="89"/>
      <c r="H36" s="89"/>
    </row>
    <row r="37" spans="2:8" x14ac:dyDescent="0.25">
      <c r="B37" s="88" t="s">
        <v>1</v>
      </c>
      <c r="C37" s="88"/>
      <c r="D37" s="89"/>
      <c r="E37" s="89"/>
      <c r="F37" s="89"/>
      <c r="G37" s="89"/>
      <c r="H37" s="89"/>
    </row>
    <row r="38" spans="2:8" x14ac:dyDescent="0.25">
      <c r="B38" s="88" t="s">
        <v>191</v>
      </c>
      <c r="C38" s="88"/>
      <c r="D38" s="89"/>
      <c r="E38" s="89"/>
      <c r="F38" s="89"/>
      <c r="G38" s="89"/>
      <c r="H38" s="89"/>
    </row>
    <row r="39" spans="2:8" x14ac:dyDescent="0.25">
      <c r="B39" s="88" t="s">
        <v>3</v>
      </c>
      <c r="C39" s="88"/>
      <c r="D39" s="89"/>
      <c r="E39" s="89"/>
      <c r="F39" s="89"/>
      <c r="G39" s="89"/>
      <c r="H39" s="89"/>
    </row>
    <row r="40" spans="2:8" x14ac:dyDescent="0.25">
      <c r="B40" s="88" t="s">
        <v>4</v>
      </c>
      <c r="C40" s="88"/>
      <c r="D40" s="89"/>
      <c r="E40" s="89"/>
      <c r="F40" s="89"/>
      <c r="G40" s="89"/>
      <c r="H40" s="89"/>
    </row>
    <row r="41" spans="2:8" x14ac:dyDescent="0.25">
      <c r="B41" s="88" t="s">
        <v>5</v>
      </c>
      <c r="C41" s="88"/>
      <c r="D41" s="89"/>
      <c r="E41" s="89"/>
      <c r="F41" s="89"/>
      <c r="G41" s="89"/>
      <c r="H41" s="89"/>
    </row>
    <row r="42" spans="2:8" x14ac:dyDescent="0.25">
      <c r="B42" s="88"/>
      <c r="C42" s="88"/>
      <c r="D42" s="89"/>
      <c r="E42" s="89"/>
      <c r="F42" s="89"/>
      <c r="G42" s="89"/>
      <c r="H42" s="89"/>
    </row>
    <row r="43" spans="2:8" x14ac:dyDescent="0.25">
      <c r="B43" s="88" t="s">
        <v>7</v>
      </c>
      <c r="C43" s="88"/>
      <c r="D43" s="89"/>
      <c r="E43" s="89">
        <v>0</v>
      </c>
      <c r="F43" s="89">
        <v>0</v>
      </c>
      <c r="G43" s="89">
        <v>0</v>
      </c>
      <c r="H43" s="89">
        <v>0</v>
      </c>
    </row>
    <row r="44" spans="2:8" ht="43.5" x14ac:dyDescent="0.25">
      <c r="B44" s="74" t="s">
        <v>700</v>
      </c>
      <c r="C44" s="74"/>
      <c r="D44" s="89"/>
      <c r="E44" s="89"/>
      <c r="F44" s="89"/>
      <c r="G44" s="89"/>
      <c r="H44" s="89"/>
    </row>
    <row r="45" spans="2:8" x14ac:dyDescent="0.25">
      <c r="B45" s="53" t="s">
        <v>192</v>
      </c>
      <c r="C45" s="53"/>
      <c r="D45" s="55"/>
      <c r="E45" s="55"/>
      <c r="F45" s="55"/>
      <c r="G45" s="55"/>
      <c r="H45" s="55"/>
    </row>
    <row r="46" spans="2:8" ht="15.75" x14ac:dyDescent="0.25">
      <c r="B46" s="39" t="s">
        <v>701</v>
      </c>
      <c r="C46" s="39"/>
    </row>
    <row r="47" spans="2:8" x14ac:dyDescent="0.25">
      <c r="B47" s="103"/>
      <c r="C47" s="103"/>
      <c r="D47" s="104"/>
    </row>
    <row r="48" spans="2:8" x14ac:dyDescent="0.25">
      <c r="B48" s="103" t="s">
        <v>222</v>
      </c>
      <c r="C48" s="103"/>
      <c r="D48" s="104"/>
    </row>
    <row r="49" spans="2:4" x14ac:dyDescent="0.25">
      <c r="B49" s="103" t="s">
        <v>143</v>
      </c>
      <c r="C49" s="103"/>
      <c r="D49" s="104"/>
    </row>
    <row r="50" spans="2:4" x14ac:dyDescent="0.25">
      <c r="B50" s="103" t="s">
        <v>144</v>
      </c>
      <c r="C50" s="103"/>
      <c r="D50" s="104"/>
    </row>
    <row r="51" spans="2:4" x14ac:dyDescent="0.25">
      <c r="B51" s="103" t="s">
        <v>142</v>
      </c>
      <c r="C51" s="103"/>
      <c r="D51" s="104"/>
    </row>
    <row r="52" spans="2:4" x14ac:dyDescent="0.25">
      <c r="B52" s="103" t="s">
        <v>145</v>
      </c>
      <c r="C52" s="103"/>
      <c r="D52" s="104"/>
    </row>
    <row r="53" spans="2:4" x14ac:dyDescent="0.25">
      <c r="B53" s="103" t="s">
        <v>148</v>
      </c>
      <c r="C53" s="103"/>
      <c r="D53" s="104"/>
    </row>
    <row r="54" spans="2:4" x14ac:dyDescent="0.25">
      <c r="B54" s="105" t="s">
        <v>223</v>
      </c>
      <c r="C54" s="105"/>
      <c r="D54" s="104"/>
    </row>
    <row r="55" spans="2:4" x14ac:dyDescent="0.25">
      <c r="B55" s="61" t="s">
        <v>224</v>
      </c>
      <c r="C55" s="141"/>
    </row>
  </sheetData>
  <mergeCells count="16">
    <mergeCell ref="A1:H1"/>
    <mergeCell ref="B7:C7"/>
    <mergeCell ref="B9:C9"/>
    <mergeCell ref="B10:C10"/>
    <mergeCell ref="B11:C11"/>
    <mergeCell ref="B31:B32"/>
    <mergeCell ref="B8:C8"/>
    <mergeCell ref="B12:C12"/>
    <mergeCell ref="B16:C16"/>
    <mergeCell ref="B17:B18"/>
    <mergeCell ref="B25:B26"/>
    <mergeCell ref="B19:B20"/>
    <mergeCell ref="B21:B22"/>
    <mergeCell ref="B23:B24"/>
    <mergeCell ref="B27:B28"/>
    <mergeCell ref="B29:B30"/>
  </mergeCells>
  <pageMargins left="0.7" right="0.7" top="0.75" bottom="0.75" header="0.3" footer="0.3"/>
  <pageSetup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topLeftCell="A18" workbookViewId="0">
      <selection activeCell="B25" sqref="B25:B26"/>
    </sheetView>
  </sheetViews>
  <sheetFormatPr baseColWidth="10" defaultColWidth="8.7109375" defaultRowHeight="15" x14ac:dyDescent="0.25"/>
  <cols>
    <col min="1" max="1" width="3.85546875" customWidth="1"/>
    <col min="2" max="2" width="29.7109375" customWidth="1"/>
    <col min="3" max="4" width="12.42578125" customWidth="1"/>
    <col min="5" max="5" width="13.7109375" customWidth="1"/>
    <col min="6" max="6" width="14.42578125" customWidth="1"/>
    <col min="7" max="7" width="13.7109375" customWidth="1"/>
    <col min="8" max="8" width="40" style="51" customWidth="1"/>
    <col min="9" max="9" width="17.7109375" customWidth="1"/>
    <col min="10" max="10" width="18.42578125" customWidth="1"/>
  </cols>
  <sheetData>
    <row r="1" spans="1:40" ht="15.75" x14ac:dyDescent="0.25">
      <c r="A1" s="637" t="s">
        <v>225</v>
      </c>
      <c r="B1" s="637"/>
      <c r="C1" s="637"/>
      <c r="D1" s="637"/>
      <c r="E1" s="637"/>
      <c r="F1" s="637"/>
      <c r="G1" s="637"/>
      <c r="H1" s="637"/>
    </row>
    <row r="2" spans="1:40" ht="15.75" thickBot="1" x14ac:dyDescent="0.3">
      <c r="A2" s="3"/>
      <c r="B2" s="275" t="s">
        <v>702</v>
      </c>
      <c r="C2" s="3"/>
      <c r="D2" s="3"/>
      <c r="E2" s="3"/>
      <c r="F2" s="3"/>
      <c r="G2" s="3"/>
      <c r="H2" s="4"/>
    </row>
    <row r="3" spans="1:40" s="1" customFormat="1" ht="15.75" thickTop="1" x14ac:dyDescent="0.25">
      <c r="A3" s="155"/>
      <c r="B3" s="162" t="s">
        <v>11</v>
      </c>
      <c r="C3" s="163">
        <v>2023</v>
      </c>
      <c r="D3" s="163">
        <v>2024</v>
      </c>
      <c r="E3" s="163">
        <v>2025</v>
      </c>
      <c r="F3" s="164">
        <v>2026</v>
      </c>
      <c r="I3"/>
      <c r="J3"/>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1" customFormat="1" ht="27.75" customHeight="1" x14ac:dyDescent="0.25">
      <c r="A4" s="155"/>
      <c r="B4" s="165" t="s">
        <v>12</v>
      </c>
      <c r="C4" s="153">
        <v>5000000</v>
      </c>
      <c r="D4" s="153">
        <f>+(C4*H5)+C4</f>
        <v>5125000</v>
      </c>
      <c r="E4" s="153">
        <f>+(D4*H5)+D4</f>
        <v>5253125</v>
      </c>
      <c r="F4" s="166">
        <f>+(E4*H5)+E4</f>
        <v>5384453.125</v>
      </c>
      <c r="H4" s="90" t="s">
        <v>13</v>
      </c>
      <c r="I4"/>
      <c r="J4"/>
      <c r="K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1" customFormat="1" ht="15.75" thickBot="1" x14ac:dyDescent="0.3">
      <c r="A5" s="155"/>
      <c r="B5" s="167" t="s">
        <v>15</v>
      </c>
      <c r="C5" s="168">
        <v>2000000</v>
      </c>
      <c r="D5" s="168">
        <f>+(C5*H5)+C5</f>
        <v>2050000</v>
      </c>
      <c r="E5" s="168">
        <f>+(D5*H5)+D5</f>
        <v>2101250</v>
      </c>
      <c r="F5" s="169">
        <f>+(E5*H5)+E5</f>
        <v>2153781.25</v>
      </c>
      <c r="H5" s="91">
        <v>2.5000000000000001E-2</v>
      </c>
      <c r="I5"/>
      <c r="J5"/>
      <c r="K5"/>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7.25" thickTop="1" thickBot="1" x14ac:dyDescent="0.3">
      <c r="B6" s="13"/>
      <c r="C6" s="13"/>
      <c r="D6" s="14"/>
      <c r="E6" s="14"/>
      <c r="F6" s="14"/>
      <c r="G6" s="14"/>
    </row>
    <row r="7" spans="1:40" ht="42.75" customHeight="1" thickTop="1" thickBot="1" x14ac:dyDescent="0.3">
      <c r="B7" s="263" t="s">
        <v>226</v>
      </c>
      <c r="C7" s="264"/>
      <c r="D7" s="197">
        <v>2023</v>
      </c>
      <c r="E7" s="197">
        <v>2024</v>
      </c>
      <c r="F7" s="197">
        <v>2025</v>
      </c>
      <c r="G7" s="197">
        <v>2026</v>
      </c>
      <c r="H7" s="265" t="s">
        <v>19</v>
      </c>
      <c r="I7" s="198" t="s">
        <v>20</v>
      </c>
    </row>
    <row r="8" spans="1:40" ht="39.75" thickTop="1" x14ac:dyDescent="0.25">
      <c r="A8">
        <v>1</v>
      </c>
      <c r="B8" s="249" t="s">
        <v>227</v>
      </c>
      <c r="C8" s="250" t="s">
        <v>682</v>
      </c>
      <c r="D8" s="261">
        <f>+C4*0.05</f>
        <v>250000</v>
      </c>
      <c r="E8" s="261">
        <f t="shared" ref="E8:G8" si="0">+D4*0.05</f>
        <v>256250</v>
      </c>
      <c r="F8" s="261">
        <f t="shared" si="0"/>
        <v>262656.25</v>
      </c>
      <c r="G8" s="261">
        <f t="shared" si="0"/>
        <v>269222.65625</v>
      </c>
      <c r="H8" s="251"/>
      <c r="I8" s="68" t="s">
        <v>23</v>
      </c>
      <c r="J8" s="551"/>
    </row>
    <row r="9" spans="1:40" ht="33.75" customHeight="1" x14ac:dyDescent="0.25">
      <c r="A9">
        <v>2</v>
      </c>
      <c r="B9" s="704" t="s">
        <v>228</v>
      </c>
      <c r="C9" s="250" t="s">
        <v>682</v>
      </c>
      <c r="D9" s="261">
        <f>+D8*D10</f>
        <v>250000</v>
      </c>
      <c r="E9" s="261">
        <f>+E8*E10</f>
        <v>256250</v>
      </c>
      <c r="F9" s="261">
        <f>+F8*F10</f>
        <v>262656.25</v>
      </c>
      <c r="G9" s="261">
        <f>+G8*G10</f>
        <v>269222.65625</v>
      </c>
      <c r="H9" s="704" t="s">
        <v>229</v>
      </c>
      <c r="I9" s="68" t="s">
        <v>26</v>
      </c>
      <c r="J9" s="274"/>
    </row>
    <row r="10" spans="1:40" ht="54.75" customHeight="1" x14ac:dyDescent="0.25">
      <c r="B10" s="705"/>
      <c r="C10" s="250" t="s">
        <v>46</v>
      </c>
      <c r="D10" s="259">
        <v>1</v>
      </c>
      <c r="E10" s="259">
        <v>1</v>
      </c>
      <c r="F10" s="259">
        <v>1</v>
      </c>
      <c r="G10" s="259">
        <v>1</v>
      </c>
      <c r="H10" s="705"/>
      <c r="I10" s="68" t="s">
        <v>160</v>
      </c>
      <c r="J10" s="274"/>
    </row>
    <row r="11" spans="1:40" ht="33.75" customHeight="1" x14ac:dyDescent="0.25">
      <c r="A11">
        <v>3</v>
      </c>
      <c r="B11" s="702" t="s">
        <v>230</v>
      </c>
      <c r="C11" s="252" t="s">
        <v>682</v>
      </c>
      <c r="D11" s="253"/>
      <c r="E11" s="253"/>
      <c r="F11" s="253"/>
      <c r="G11" s="254"/>
      <c r="H11" s="702"/>
      <c r="I11" s="140" t="s">
        <v>40</v>
      </c>
    </row>
    <row r="12" spans="1:40" ht="33.75" customHeight="1" x14ac:dyDescent="0.25">
      <c r="B12" s="703"/>
      <c r="C12" s="252" t="s">
        <v>46</v>
      </c>
      <c r="D12" s="260">
        <f>+D11/D9</f>
        <v>0</v>
      </c>
      <c r="E12" s="260">
        <f t="shared" ref="E12:G12" si="1">+E11/E9</f>
        <v>0</v>
      </c>
      <c r="F12" s="260">
        <f t="shared" si="1"/>
        <v>0</v>
      </c>
      <c r="G12" s="260">
        <f t="shared" si="1"/>
        <v>0</v>
      </c>
      <c r="H12" s="703"/>
      <c r="I12" s="140" t="s">
        <v>51</v>
      </c>
    </row>
    <row r="13" spans="1:40" ht="33.75" customHeight="1" x14ac:dyDescent="0.25">
      <c r="A13">
        <v>4</v>
      </c>
      <c r="B13" s="702" t="s">
        <v>231</v>
      </c>
      <c r="C13" s="252" t="s">
        <v>682</v>
      </c>
      <c r="D13" s="253"/>
      <c r="E13" s="253"/>
      <c r="F13" s="253"/>
      <c r="G13" s="254"/>
      <c r="H13" s="702"/>
      <c r="I13" s="140" t="s">
        <v>60</v>
      </c>
    </row>
    <row r="14" spans="1:40" ht="33.75" customHeight="1" x14ac:dyDescent="0.25">
      <c r="B14" s="703"/>
      <c r="C14" s="252" t="s">
        <v>46</v>
      </c>
      <c r="D14" s="260">
        <f>+D13/D9</f>
        <v>0</v>
      </c>
      <c r="E14" s="260">
        <f t="shared" ref="E14:G14" si="2">+E13/E9</f>
        <v>0</v>
      </c>
      <c r="F14" s="260">
        <f t="shared" si="2"/>
        <v>0</v>
      </c>
      <c r="G14" s="260">
        <f t="shared" si="2"/>
        <v>0</v>
      </c>
      <c r="H14" s="703"/>
      <c r="I14" s="140" t="s">
        <v>63</v>
      </c>
    </row>
    <row r="15" spans="1:40" ht="33.75" customHeight="1" x14ac:dyDescent="0.25">
      <c r="A15">
        <v>5</v>
      </c>
      <c r="B15" s="702" t="s">
        <v>232</v>
      </c>
      <c r="C15" s="252" t="s">
        <v>682</v>
      </c>
      <c r="D15" s="253">
        <f>+D11+D13</f>
        <v>0</v>
      </c>
      <c r="E15" s="253">
        <f t="shared" ref="E15:G15" si="3">+E11+E13</f>
        <v>0</v>
      </c>
      <c r="F15" s="253">
        <f t="shared" si="3"/>
        <v>0</v>
      </c>
      <c r="G15" s="253">
        <f t="shared" si="3"/>
        <v>0</v>
      </c>
      <c r="H15" s="702"/>
      <c r="I15" s="140" t="s">
        <v>66</v>
      </c>
    </row>
    <row r="16" spans="1:40" ht="33.75" customHeight="1" x14ac:dyDescent="0.25">
      <c r="B16" s="703"/>
      <c r="C16" s="252" t="s">
        <v>46</v>
      </c>
      <c r="D16" s="260">
        <f>+D15/D9</f>
        <v>0</v>
      </c>
      <c r="E16" s="260">
        <f t="shared" ref="E16:G16" si="4">+E15/E9</f>
        <v>0</v>
      </c>
      <c r="F16" s="260">
        <f t="shared" si="4"/>
        <v>0</v>
      </c>
      <c r="G16" s="260">
        <f t="shared" si="4"/>
        <v>0</v>
      </c>
      <c r="H16" s="703"/>
      <c r="I16" s="140" t="s">
        <v>167</v>
      </c>
    </row>
    <row r="17" spans="1:10" ht="33.75" customHeight="1" x14ac:dyDescent="0.25">
      <c r="A17">
        <v>6</v>
      </c>
      <c r="B17" s="702" t="s">
        <v>233</v>
      </c>
      <c r="C17" s="252" t="s">
        <v>682</v>
      </c>
      <c r="D17" s="262">
        <f>+D9-D15</f>
        <v>250000</v>
      </c>
      <c r="E17" s="262">
        <f t="shared" ref="E17:G17" si="5">+E9-E15</f>
        <v>256250</v>
      </c>
      <c r="F17" s="262">
        <f t="shared" si="5"/>
        <v>262656.25</v>
      </c>
      <c r="G17" s="262">
        <f t="shared" si="5"/>
        <v>269222.65625</v>
      </c>
      <c r="H17" s="702"/>
      <c r="I17" s="140" t="s">
        <v>70</v>
      </c>
    </row>
    <row r="18" spans="1:10" ht="33.75" customHeight="1" x14ac:dyDescent="0.25">
      <c r="B18" s="703" t="s">
        <v>234</v>
      </c>
      <c r="C18" s="252" t="s">
        <v>46</v>
      </c>
      <c r="D18" s="260">
        <f>+D17/D9</f>
        <v>1</v>
      </c>
      <c r="E18" s="260">
        <f t="shared" ref="E18:G18" si="6">+E17/E9</f>
        <v>1</v>
      </c>
      <c r="F18" s="260">
        <f t="shared" si="6"/>
        <v>1</v>
      </c>
      <c r="G18" s="260">
        <f t="shared" si="6"/>
        <v>1</v>
      </c>
      <c r="H18" s="703"/>
      <c r="I18" s="140" t="s">
        <v>73</v>
      </c>
    </row>
    <row r="19" spans="1:10" x14ac:dyDescent="0.25">
      <c r="A19">
        <v>7</v>
      </c>
      <c r="B19" s="702" t="s">
        <v>235</v>
      </c>
      <c r="C19" s="252" t="s">
        <v>682</v>
      </c>
      <c r="D19" s="255"/>
      <c r="E19" s="255"/>
      <c r="F19" s="255"/>
      <c r="G19" s="256"/>
      <c r="H19" s="702"/>
      <c r="I19" s="240" t="s">
        <v>77</v>
      </c>
    </row>
    <row r="20" spans="1:10" x14ac:dyDescent="0.25">
      <c r="B20" s="703"/>
      <c r="C20" s="252" t="s">
        <v>46</v>
      </c>
      <c r="D20" s="260">
        <f>+D19/D9</f>
        <v>0</v>
      </c>
      <c r="E20" s="260">
        <f t="shared" ref="E20:G20" si="7">+E19/E9</f>
        <v>0</v>
      </c>
      <c r="F20" s="260">
        <f t="shared" si="7"/>
        <v>0</v>
      </c>
      <c r="G20" s="260">
        <f t="shared" si="7"/>
        <v>0</v>
      </c>
      <c r="H20" s="703"/>
      <c r="I20" s="240" t="s">
        <v>78</v>
      </c>
    </row>
    <row r="21" spans="1:10" ht="15" customHeight="1" x14ac:dyDescent="0.25">
      <c r="A21">
        <v>8</v>
      </c>
      <c r="B21" s="702" t="s">
        <v>236</v>
      </c>
      <c r="C21" s="252" t="s">
        <v>682</v>
      </c>
      <c r="D21" s="255">
        <f>+D19+D15</f>
        <v>0</v>
      </c>
      <c r="E21" s="255">
        <f t="shared" ref="E21:G21" si="8">+E19+E15</f>
        <v>0</v>
      </c>
      <c r="F21" s="255">
        <f t="shared" si="8"/>
        <v>0</v>
      </c>
      <c r="G21" s="255">
        <f t="shared" si="8"/>
        <v>0</v>
      </c>
      <c r="H21" s="702"/>
      <c r="I21" s="240" t="s">
        <v>171</v>
      </c>
    </row>
    <row r="22" spans="1:10" ht="37.5" customHeight="1" x14ac:dyDescent="0.25">
      <c r="B22" s="703"/>
      <c r="C22" s="252" t="s">
        <v>46</v>
      </c>
      <c r="D22" s="260">
        <f>+D21/D9</f>
        <v>0</v>
      </c>
      <c r="E22" s="260">
        <f t="shared" ref="E22:G22" si="9">+E21/E9</f>
        <v>0</v>
      </c>
      <c r="F22" s="260">
        <f t="shared" si="9"/>
        <v>0</v>
      </c>
      <c r="G22" s="260">
        <f t="shared" si="9"/>
        <v>0</v>
      </c>
      <c r="H22" s="703"/>
      <c r="I22" s="240" t="s">
        <v>81</v>
      </c>
    </row>
    <row r="23" spans="1:10" x14ac:dyDescent="0.25">
      <c r="A23">
        <v>9</v>
      </c>
      <c r="B23" s="702" t="s">
        <v>237</v>
      </c>
      <c r="C23" s="252" t="s">
        <v>682</v>
      </c>
      <c r="D23" s="255">
        <f>+D9-D21</f>
        <v>250000</v>
      </c>
      <c r="E23" s="255">
        <f t="shared" ref="E23:G23" si="10">+E9-E21</f>
        <v>256250</v>
      </c>
      <c r="F23" s="255">
        <f t="shared" si="10"/>
        <v>262656.25</v>
      </c>
      <c r="G23" s="255">
        <f t="shared" si="10"/>
        <v>269222.65625</v>
      </c>
      <c r="H23" s="702"/>
      <c r="I23" s="240" t="s">
        <v>82</v>
      </c>
    </row>
    <row r="24" spans="1:10" x14ac:dyDescent="0.25">
      <c r="B24" s="703"/>
      <c r="C24" s="252" t="s">
        <v>46</v>
      </c>
      <c r="D24" s="260">
        <f>+D23/D9</f>
        <v>1</v>
      </c>
      <c r="E24" s="260">
        <f t="shared" ref="E24:G24" si="11">+E23/E9</f>
        <v>1</v>
      </c>
      <c r="F24" s="260">
        <f t="shared" si="11"/>
        <v>1</v>
      </c>
      <c r="G24" s="260">
        <f t="shared" si="11"/>
        <v>1</v>
      </c>
      <c r="H24" s="703"/>
      <c r="I24" s="240" t="s">
        <v>173</v>
      </c>
    </row>
    <row r="25" spans="1:10" x14ac:dyDescent="0.25">
      <c r="A25">
        <v>10</v>
      </c>
      <c r="B25" s="702" t="s">
        <v>95</v>
      </c>
      <c r="C25" s="252" t="s">
        <v>682</v>
      </c>
      <c r="D25" s="257"/>
      <c r="E25" s="257"/>
      <c r="F25" s="257"/>
      <c r="G25" s="257"/>
      <c r="H25" s="702"/>
      <c r="I25" s="258"/>
    </row>
    <row r="26" spans="1:10" x14ac:dyDescent="0.25">
      <c r="B26" s="703"/>
      <c r="C26" s="252" t="s">
        <v>46</v>
      </c>
      <c r="D26" s="260">
        <f>+D25/D9</f>
        <v>0</v>
      </c>
      <c r="E26" s="260">
        <f t="shared" ref="E26:G26" si="12">+E25/E9</f>
        <v>0</v>
      </c>
      <c r="F26" s="260">
        <f t="shared" si="12"/>
        <v>0</v>
      </c>
      <c r="G26" s="260">
        <f t="shared" si="12"/>
        <v>0</v>
      </c>
      <c r="H26" s="703"/>
      <c r="I26" s="258"/>
      <c r="J26" s="551"/>
    </row>
    <row r="27" spans="1:10" x14ac:dyDescent="0.25">
      <c r="B27" s="138"/>
      <c r="C27" s="143"/>
      <c r="D27" s="55"/>
      <c r="E27" s="55"/>
      <c r="F27" s="55"/>
      <c r="G27" s="55"/>
      <c r="H27" s="55"/>
    </row>
    <row r="28" spans="1:10" x14ac:dyDescent="0.25">
      <c r="B28" s="138"/>
      <c r="C28" s="143"/>
      <c r="D28" s="55"/>
      <c r="E28" s="55"/>
      <c r="F28" s="55"/>
      <c r="G28" s="55"/>
      <c r="H28" s="55"/>
    </row>
    <row r="29" spans="1:10" x14ac:dyDescent="0.25">
      <c r="D29" s="144">
        <v>2023</v>
      </c>
      <c r="E29" s="144">
        <v>2024</v>
      </c>
      <c r="F29" s="144">
        <v>2025</v>
      </c>
      <c r="G29" s="144">
        <v>2026</v>
      </c>
      <c r="H29"/>
    </row>
    <row r="30" spans="1:10" x14ac:dyDescent="0.25">
      <c r="B30" s="88" t="s">
        <v>699</v>
      </c>
      <c r="C30" s="88"/>
      <c r="D30" s="89"/>
      <c r="E30" s="89"/>
      <c r="F30" s="89"/>
      <c r="G30" s="89"/>
      <c r="H30" s="89"/>
    </row>
    <row r="31" spans="1:10" x14ac:dyDescent="0.25">
      <c r="B31" s="88" t="s">
        <v>1</v>
      </c>
      <c r="C31" s="88"/>
      <c r="D31" s="89"/>
      <c r="E31" s="89"/>
      <c r="F31" s="89"/>
      <c r="G31" s="89"/>
      <c r="H31" s="89"/>
    </row>
    <row r="32" spans="1:10" x14ac:dyDescent="0.25">
      <c r="B32" s="88" t="s">
        <v>191</v>
      </c>
      <c r="C32" s="88"/>
      <c r="D32" s="89"/>
      <c r="E32" s="89"/>
      <c r="F32" s="89"/>
      <c r="G32" s="89"/>
      <c r="H32" s="89"/>
    </row>
    <row r="33" spans="2:8" x14ac:dyDescent="0.25">
      <c r="B33" s="88" t="s">
        <v>3</v>
      </c>
      <c r="C33" s="88"/>
      <c r="D33" s="89"/>
      <c r="E33" s="89"/>
      <c r="F33" s="89"/>
      <c r="G33" s="89"/>
      <c r="H33" s="89"/>
    </row>
    <row r="34" spans="2:8" x14ac:dyDescent="0.25">
      <c r="B34" s="88" t="s">
        <v>4</v>
      </c>
      <c r="C34" s="88"/>
      <c r="D34" s="89"/>
      <c r="E34" s="89"/>
      <c r="F34" s="89"/>
      <c r="G34" s="89"/>
      <c r="H34" s="89"/>
    </row>
    <row r="35" spans="2:8" x14ac:dyDescent="0.25">
      <c r="B35" s="88" t="s">
        <v>5</v>
      </c>
      <c r="C35" s="88"/>
      <c r="D35" s="89"/>
      <c r="E35" s="89"/>
      <c r="F35" s="89"/>
      <c r="G35" s="89"/>
      <c r="H35" s="89"/>
    </row>
    <row r="36" spans="2:8" x14ac:dyDescent="0.25">
      <c r="B36" s="88"/>
      <c r="C36" s="88"/>
      <c r="D36" s="89"/>
      <c r="E36" s="89"/>
      <c r="F36" s="89"/>
      <c r="G36" s="89"/>
      <c r="H36" s="89"/>
    </row>
    <row r="37" spans="2:8" x14ac:dyDescent="0.25">
      <c r="B37" s="88" t="s">
        <v>7</v>
      </c>
      <c r="C37" s="88"/>
      <c r="D37" s="89"/>
      <c r="E37" s="89">
        <v>0</v>
      </c>
      <c r="F37" s="89">
        <v>0</v>
      </c>
      <c r="G37" s="89">
        <v>0</v>
      </c>
      <c r="H37" s="89">
        <v>0</v>
      </c>
    </row>
    <row r="38" spans="2:8" ht="57.75" x14ac:dyDescent="0.25">
      <c r="B38" s="74" t="s">
        <v>700</v>
      </c>
      <c r="C38" s="74"/>
      <c r="D38" s="89"/>
      <c r="E38" s="89"/>
      <c r="F38" s="89"/>
      <c r="G38" s="89"/>
      <c r="H38" s="89"/>
    </row>
    <row r="39" spans="2:8" x14ac:dyDescent="0.25">
      <c r="B39" s="53" t="s">
        <v>192</v>
      </c>
      <c r="C39" s="53"/>
      <c r="D39" s="55"/>
      <c r="E39" s="55"/>
      <c r="F39" s="55"/>
      <c r="G39" s="55"/>
      <c r="H39" s="55"/>
    </row>
  </sheetData>
  <mergeCells count="19">
    <mergeCell ref="B25:B26"/>
    <mergeCell ref="A1:H1"/>
    <mergeCell ref="B19:B20"/>
    <mergeCell ref="B21:B22"/>
    <mergeCell ref="B23:B24"/>
    <mergeCell ref="B17:B18"/>
    <mergeCell ref="B9:B10"/>
    <mergeCell ref="H9:H10"/>
    <mergeCell ref="B11:B12"/>
    <mergeCell ref="B13:B14"/>
    <mergeCell ref="B15:B16"/>
    <mergeCell ref="H11:H12"/>
    <mergeCell ref="H13:H14"/>
    <mergeCell ref="H15:H16"/>
    <mergeCell ref="H17:H18"/>
    <mergeCell ref="H19:H20"/>
    <mergeCell ref="H21:H22"/>
    <mergeCell ref="H23:H24"/>
    <mergeCell ref="H25:H26"/>
  </mergeCells>
  <pageMargins left="0.7" right="0.7" top="0.75" bottom="0.75" header="0.3" footer="0.3"/>
  <pageSetup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8"/>
  <sheetViews>
    <sheetView topLeftCell="A44" zoomScale="90" zoomScaleNormal="90" workbookViewId="0">
      <selection activeCell="B49" sqref="B49"/>
    </sheetView>
  </sheetViews>
  <sheetFormatPr baseColWidth="10" defaultColWidth="8.7109375" defaultRowHeight="14.25" x14ac:dyDescent="0.2"/>
  <cols>
    <col min="1" max="1" width="9" style="59" bestFit="1" customWidth="1"/>
    <col min="2" max="2" width="65.140625" style="53" bestFit="1" customWidth="1"/>
    <col min="3" max="3" width="10.28515625" style="53" bestFit="1" customWidth="1"/>
    <col min="4" max="4" width="15.7109375" style="53" customWidth="1"/>
    <col min="5" max="5" width="13" style="53" customWidth="1"/>
    <col min="6" max="6" width="15.42578125" style="53" customWidth="1"/>
    <col min="7" max="7" width="30" style="53" bestFit="1" customWidth="1"/>
    <col min="8" max="8" width="59.7109375" style="53" customWidth="1"/>
    <col min="9" max="9" width="25.7109375" style="53" customWidth="1"/>
    <col min="10" max="10" width="52.7109375" style="70" customWidth="1"/>
    <col min="11" max="16384" width="8.7109375" style="53"/>
  </cols>
  <sheetData>
    <row r="1" spans="1:41" customFormat="1" ht="15.75" customHeight="1" x14ac:dyDescent="0.25">
      <c r="A1" s="637" t="s">
        <v>238</v>
      </c>
      <c r="B1" s="637"/>
      <c r="C1" s="637"/>
      <c r="D1" s="637"/>
      <c r="E1" s="637"/>
      <c r="F1" s="637"/>
      <c r="G1" s="637"/>
      <c r="H1" s="300"/>
      <c r="I1" s="300"/>
      <c r="J1" s="296"/>
    </row>
    <row r="2" spans="1:41" customFormat="1" ht="16.5" thickBot="1" x14ac:dyDescent="0.3">
      <c r="A2" s="413"/>
      <c r="B2" s="276"/>
      <c r="C2" s="3"/>
      <c r="D2" s="3"/>
      <c r="E2" s="3"/>
      <c r="F2" s="3"/>
      <c r="G2" s="3"/>
      <c r="H2" s="4"/>
      <c r="I2" s="3"/>
      <c r="J2" s="296"/>
    </row>
    <row r="3" spans="1:41" s="1" customFormat="1" ht="15" x14ac:dyDescent="0.25">
      <c r="A3" s="414"/>
      <c r="B3" s="301" t="s">
        <v>11</v>
      </c>
      <c r="C3" s="302"/>
      <c r="D3" s="290">
        <v>2023</v>
      </c>
      <c r="E3" s="290">
        <v>2024</v>
      </c>
      <c r="F3" s="290">
        <v>2025</v>
      </c>
      <c r="G3" s="291">
        <v>2026</v>
      </c>
      <c r="I3" s="277"/>
      <c r="J3" s="90" t="s">
        <v>13</v>
      </c>
      <c r="K3"/>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5" customHeight="1" x14ac:dyDescent="0.25">
      <c r="A4" s="414"/>
      <c r="B4" s="303" t="s">
        <v>12</v>
      </c>
      <c r="C4" s="304"/>
      <c r="D4" s="209">
        <v>5000000</v>
      </c>
      <c r="E4" s="209">
        <f>+(D4*J4)+D4</f>
        <v>5125000</v>
      </c>
      <c r="F4" s="209">
        <f>+(E4*J4)+E4</f>
        <v>5253125</v>
      </c>
      <c r="G4" s="292">
        <f>+(F4*J4)+F4</f>
        <v>5384453.125</v>
      </c>
      <c r="I4" s="56"/>
      <c r="J4" s="91">
        <v>2.5000000000000001E-2</v>
      </c>
      <c r="K4"/>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5.75" thickBot="1" x14ac:dyDescent="0.3">
      <c r="A5" s="414"/>
      <c r="B5" s="305" t="s">
        <v>15</v>
      </c>
      <c r="C5" s="306"/>
      <c r="D5" s="293">
        <v>2000000</v>
      </c>
      <c r="E5" s="293">
        <f>+(D5*J4)+D5</f>
        <v>2050000</v>
      </c>
      <c r="F5" s="293">
        <f>+(E5*J4)+E5</f>
        <v>2101250</v>
      </c>
      <c r="G5" s="294">
        <f>+(F5*J4)+F5</f>
        <v>2153781.25</v>
      </c>
      <c r="I5" s="56"/>
      <c r="J5" s="296"/>
      <c r="K5"/>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s="1" customFormat="1" ht="15" x14ac:dyDescent="0.25">
      <c r="A6" s="415"/>
      <c r="B6" s="56"/>
      <c r="C6" s="56"/>
      <c r="D6" s="56"/>
      <c r="E6" s="56"/>
      <c r="F6" s="56"/>
      <c r="H6" s="170"/>
      <c r="J6" s="296"/>
      <c r="K6"/>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1" ht="30" x14ac:dyDescent="0.25">
      <c r="A7" s="381"/>
      <c r="B7" s="384"/>
      <c r="C7" s="384"/>
      <c r="D7" s="385">
        <v>2023</v>
      </c>
      <c r="E7" s="385">
        <v>2024</v>
      </c>
      <c r="F7" s="385">
        <v>2025</v>
      </c>
      <c r="G7" s="385">
        <v>2026</v>
      </c>
      <c r="H7" s="386" t="s">
        <v>19</v>
      </c>
      <c r="I7" s="584" t="s">
        <v>20</v>
      </c>
    </row>
    <row r="8" spans="1:41" ht="46.5" customHeight="1" x14ac:dyDescent="0.25">
      <c r="A8" s="406">
        <v>1</v>
      </c>
      <c r="B8" s="407" t="s">
        <v>239</v>
      </c>
      <c r="C8" s="407" t="s">
        <v>682</v>
      </c>
      <c r="D8" s="398">
        <v>13000000</v>
      </c>
      <c r="E8" s="398">
        <v>13390000</v>
      </c>
      <c r="F8" s="398">
        <v>13791700</v>
      </c>
      <c r="G8" s="398">
        <v>14205451</v>
      </c>
      <c r="H8" s="453" t="s">
        <v>240</v>
      </c>
      <c r="I8" s="387"/>
      <c r="J8" s="297"/>
    </row>
    <row r="9" spans="1:41" ht="46.5" customHeight="1" x14ac:dyDescent="0.25">
      <c r="A9" s="712">
        <v>1.1000000000000001</v>
      </c>
      <c r="B9" s="404" t="s">
        <v>241</v>
      </c>
      <c r="C9" s="388" t="s">
        <v>46</v>
      </c>
      <c r="D9" s="389">
        <v>0.65</v>
      </c>
      <c r="E9" s="389">
        <v>0.65</v>
      </c>
      <c r="F9" s="389">
        <v>0.65</v>
      </c>
      <c r="G9" s="389">
        <v>0.65</v>
      </c>
      <c r="H9" s="400" t="s">
        <v>703</v>
      </c>
      <c r="I9" s="390"/>
      <c r="J9" s="297"/>
    </row>
    <row r="10" spans="1:41" ht="64.5" customHeight="1" x14ac:dyDescent="0.25">
      <c r="A10" s="712"/>
      <c r="B10" s="404" t="s">
        <v>242</v>
      </c>
      <c r="C10" s="388" t="s">
        <v>682</v>
      </c>
      <c r="D10" s="398">
        <f>+D8*D9</f>
        <v>8450000</v>
      </c>
      <c r="E10" s="398">
        <f t="shared" ref="E10:G10" si="0">+E8*E9</f>
        <v>8703500</v>
      </c>
      <c r="F10" s="398">
        <f t="shared" si="0"/>
        <v>8964605</v>
      </c>
      <c r="G10" s="398">
        <f t="shared" si="0"/>
        <v>9233543.1500000004</v>
      </c>
      <c r="H10" s="400" t="s">
        <v>706</v>
      </c>
      <c r="I10" s="390"/>
      <c r="J10" s="549"/>
    </row>
    <row r="11" spans="1:41" ht="57" customHeight="1" x14ac:dyDescent="0.25">
      <c r="A11" s="712">
        <v>1.2</v>
      </c>
      <c r="B11" s="404" t="s">
        <v>243</v>
      </c>
      <c r="C11" s="388" t="s">
        <v>46</v>
      </c>
      <c r="D11" s="389">
        <v>0.05</v>
      </c>
      <c r="E11" s="389">
        <v>0.05</v>
      </c>
      <c r="F11" s="389">
        <v>0.15</v>
      </c>
      <c r="G11" s="389">
        <v>0.15</v>
      </c>
      <c r="H11" s="400" t="s">
        <v>244</v>
      </c>
      <c r="I11" s="390"/>
      <c r="J11" s="297"/>
    </row>
    <row r="12" spans="1:41" ht="54" customHeight="1" x14ac:dyDescent="0.2">
      <c r="A12" s="712"/>
      <c r="B12" s="404" t="s">
        <v>245</v>
      </c>
      <c r="C12" s="388" t="s">
        <v>682</v>
      </c>
      <c r="D12" s="398">
        <f>+D8*D11</f>
        <v>650000</v>
      </c>
      <c r="E12" s="398">
        <f t="shared" ref="E12:G12" si="1">+E8*E11</f>
        <v>669500</v>
      </c>
      <c r="F12" s="398">
        <f t="shared" si="1"/>
        <v>2068755</v>
      </c>
      <c r="G12" s="398">
        <f t="shared" si="1"/>
        <v>2130817.65</v>
      </c>
      <c r="H12" s="400" t="s">
        <v>705</v>
      </c>
      <c r="I12" s="390"/>
    </row>
    <row r="13" spans="1:41" ht="51.75" customHeight="1" x14ac:dyDescent="0.2">
      <c r="A13" s="712">
        <v>1.3</v>
      </c>
      <c r="B13" s="404" t="s">
        <v>246</v>
      </c>
      <c r="C13" s="388" t="s">
        <v>46</v>
      </c>
      <c r="D13" s="389">
        <v>0.3</v>
      </c>
      <c r="E13" s="389">
        <v>0.3</v>
      </c>
      <c r="F13" s="389">
        <v>0.2</v>
      </c>
      <c r="G13" s="389">
        <v>0.2</v>
      </c>
      <c r="H13" s="400" t="s">
        <v>247</v>
      </c>
      <c r="I13" s="390"/>
    </row>
    <row r="14" spans="1:41" ht="62.1" customHeight="1" x14ac:dyDescent="0.2">
      <c r="A14" s="712"/>
      <c r="B14" s="404" t="s">
        <v>248</v>
      </c>
      <c r="C14" s="388" t="s">
        <v>682</v>
      </c>
      <c r="D14" s="398">
        <f>+D8*D13</f>
        <v>3900000</v>
      </c>
      <c r="E14" s="398">
        <f t="shared" ref="E14:G14" si="2">+E8*E13</f>
        <v>4017000</v>
      </c>
      <c r="F14" s="398">
        <f t="shared" si="2"/>
        <v>2758340</v>
      </c>
      <c r="G14" s="398">
        <f t="shared" si="2"/>
        <v>2841090.2</v>
      </c>
      <c r="H14" s="400" t="s">
        <v>704</v>
      </c>
      <c r="I14" s="390"/>
    </row>
    <row r="15" spans="1:41" ht="42.75" customHeight="1" x14ac:dyDescent="0.2">
      <c r="A15" s="401"/>
      <c r="B15" s="402" t="s">
        <v>249</v>
      </c>
      <c r="C15" s="713"/>
      <c r="D15" s="714"/>
      <c r="E15" s="714"/>
      <c r="F15" s="714"/>
      <c r="G15" s="715"/>
      <c r="H15" s="454" t="s">
        <v>250</v>
      </c>
      <c r="I15" s="295"/>
    </row>
    <row r="16" spans="1:41" ht="44.25" customHeight="1" x14ac:dyDescent="0.2">
      <c r="A16" s="401">
        <v>2</v>
      </c>
      <c r="B16" s="455" t="s">
        <v>251</v>
      </c>
      <c r="C16" s="402" t="s">
        <v>46</v>
      </c>
      <c r="D16" s="403"/>
      <c r="E16" s="403"/>
      <c r="F16" s="403"/>
      <c r="G16" s="403"/>
      <c r="H16" s="454"/>
      <c r="I16" s="392"/>
    </row>
    <row r="17" spans="1:10" ht="39.75" customHeight="1" x14ac:dyDescent="0.2">
      <c r="A17" s="401">
        <v>2.1</v>
      </c>
      <c r="B17" s="455" t="s">
        <v>252</v>
      </c>
      <c r="C17" s="402" t="s">
        <v>46</v>
      </c>
      <c r="D17" s="403">
        <v>1</v>
      </c>
      <c r="E17" s="403">
        <v>1</v>
      </c>
      <c r="F17" s="403">
        <v>1</v>
      </c>
      <c r="G17" s="403">
        <v>1</v>
      </c>
      <c r="H17" s="454" t="s">
        <v>253</v>
      </c>
      <c r="I17" s="392"/>
    </row>
    <row r="18" spans="1:10" ht="33.75" customHeight="1" x14ac:dyDescent="0.2">
      <c r="A18" s="401">
        <v>2.2000000000000002</v>
      </c>
      <c r="B18" s="455" t="s">
        <v>254</v>
      </c>
      <c r="C18" s="402" t="s">
        <v>46</v>
      </c>
      <c r="D18" s="403">
        <v>1</v>
      </c>
      <c r="E18" s="403">
        <v>1</v>
      </c>
      <c r="F18" s="403">
        <v>1</v>
      </c>
      <c r="G18" s="403">
        <v>1</v>
      </c>
      <c r="H18" s="454" t="s">
        <v>255</v>
      </c>
      <c r="I18" s="392"/>
    </row>
    <row r="19" spans="1:10" ht="47.25" customHeight="1" x14ac:dyDescent="0.2">
      <c r="A19" s="401">
        <v>2.2999999999999998</v>
      </c>
      <c r="B19" s="455" t="s">
        <v>256</v>
      </c>
      <c r="C19" s="402" t="s">
        <v>46</v>
      </c>
      <c r="D19" s="403">
        <v>0.15</v>
      </c>
      <c r="E19" s="403">
        <v>0.15</v>
      </c>
      <c r="F19" s="403">
        <v>0.2</v>
      </c>
      <c r="G19" s="403">
        <v>0.2</v>
      </c>
      <c r="H19" s="454" t="s">
        <v>257</v>
      </c>
      <c r="I19" s="392"/>
    </row>
    <row r="20" spans="1:10" ht="45" customHeight="1" x14ac:dyDescent="0.2">
      <c r="A20" s="416"/>
      <c r="B20" s="408" t="s">
        <v>707</v>
      </c>
      <c r="C20" s="706"/>
      <c r="D20" s="707"/>
      <c r="E20" s="707"/>
      <c r="F20" s="707"/>
      <c r="G20" s="708"/>
      <c r="H20" s="452"/>
      <c r="I20" s="393"/>
    </row>
    <row r="21" spans="1:10" ht="42" customHeight="1" x14ac:dyDescent="0.25">
      <c r="A21" s="416" t="s">
        <v>258</v>
      </c>
      <c r="B21" s="409" t="s">
        <v>259</v>
      </c>
      <c r="C21" s="409" t="s">
        <v>682</v>
      </c>
      <c r="D21" s="410">
        <f>+D24+D27+D30</f>
        <v>9685000</v>
      </c>
      <c r="E21" s="410">
        <f t="shared" ref="E21:G21" si="3">+E24+E27+E30</f>
        <v>9975550</v>
      </c>
      <c r="F21" s="410">
        <f t="shared" si="3"/>
        <v>11585028</v>
      </c>
      <c r="G21" s="410">
        <f t="shared" si="3"/>
        <v>11932578.84</v>
      </c>
      <c r="H21" s="452" t="s">
        <v>260</v>
      </c>
      <c r="I21" s="394"/>
      <c r="J21" s="297"/>
    </row>
    <row r="22" spans="1:10" ht="48" customHeight="1" x14ac:dyDescent="0.2">
      <c r="A22" s="416" t="s">
        <v>261</v>
      </c>
      <c r="B22" s="409" t="s">
        <v>262</v>
      </c>
      <c r="C22" s="409" t="s">
        <v>682</v>
      </c>
      <c r="D22" s="391">
        <v>0.15</v>
      </c>
      <c r="E22" s="391">
        <v>0.15</v>
      </c>
      <c r="F22" s="391">
        <v>0.15</v>
      </c>
      <c r="G22" s="391">
        <v>0.15</v>
      </c>
      <c r="H22" s="452" t="s">
        <v>263</v>
      </c>
      <c r="I22" s="387"/>
    </row>
    <row r="23" spans="1:10" ht="48" customHeight="1" x14ac:dyDescent="0.2">
      <c r="A23" s="416" t="s">
        <v>264</v>
      </c>
      <c r="B23" s="456" t="s">
        <v>265</v>
      </c>
      <c r="C23" s="456" t="s">
        <v>682</v>
      </c>
      <c r="D23" s="457">
        <f>+D32+D29+D26</f>
        <v>11137750</v>
      </c>
      <c r="E23" s="457">
        <f t="shared" ref="E23:G23" si="4">+E32+E29+E26</f>
        <v>11471882.5</v>
      </c>
      <c r="F23" s="457">
        <f t="shared" si="4"/>
        <v>13322782.199999999</v>
      </c>
      <c r="G23" s="457">
        <f t="shared" si="4"/>
        <v>13722465.666000001</v>
      </c>
      <c r="H23" s="458" t="s">
        <v>266</v>
      </c>
      <c r="I23" s="387"/>
    </row>
    <row r="24" spans="1:10" ht="48" customHeight="1" x14ac:dyDescent="0.2">
      <c r="A24" s="416" t="s">
        <v>267</v>
      </c>
      <c r="B24" s="409" t="s">
        <v>268</v>
      </c>
      <c r="C24" s="409" t="s">
        <v>682</v>
      </c>
      <c r="D24" s="410">
        <f>+D10*D17</f>
        <v>8450000</v>
      </c>
      <c r="E24" s="410">
        <f>+E10*E17</f>
        <v>8703500</v>
      </c>
      <c r="F24" s="410">
        <f>+F10*F17</f>
        <v>8964605</v>
      </c>
      <c r="G24" s="410">
        <f>+G10*G17</f>
        <v>9233543.1500000004</v>
      </c>
      <c r="H24" s="452" t="s">
        <v>269</v>
      </c>
      <c r="I24" s="387"/>
    </row>
    <row r="25" spans="1:10" ht="33" customHeight="1" x14ac:dyDescent="0.2">
      <c r="A25" s="416" t="s">
        <v>270</v>
      </c>
      <c r="B25" s="409" t="s">
        <v>262</v>
      </c>
      <c r="C25" s="409" t="s">
        <v>682</v>
      </c>
      <c r="D25" s="391">
        <v>0.15</v>
      </c>
      <c r="E25" s="391">
        <v>0.15</v>
      </c>
      <c r="F25" s="391">
        <v>0.15</v>
      </c>
      <c r="G25" s="391">
        <v>0.15</v>
      </c>
      <c r="H25" s="452" t="s">
        <v>263</v>
      </c>
      <c r="I25" s="387"/>
    </row>
    <row r="26" spans="1:10" ht="48" customHeight="1" x14ac:dyDescent="0.2">
      <c r="A26" s="429" t="s">
        <v>271</v>
      </c>
      <c r="B26" s="456" t="s">
        <v>272</v>
      </c>
      <c r="C26" s="456" t="s">
        <v>682</v>
      </c>
      <c r="D26" s="457">
        <f>+D24+(+D24*D25)</f>
        <v>9717500</v>
      </c>
      <c r="E26" s="457">
        <f t="shared" ref="E26:G26" si="5">+E24+(+E24*E25)</f>
        <v>10009025</v>
      </c>
      <c r="F26" s="457">
        <f t="shared" si="5"/>
        <v>10309295.75</v>
      </c>
      <c r="G26" s="457">
        <f t="shared" si="5"/>
        <v>10618574.622500001</v>
      </c>
      <c r="H26" s="458" t="s">
        <v>710</v>
      </c>
      <c r="I26" s="387"/>
    </row>
    <row r="27" spans="1:10" ht="33" customHeight="1" x14ac:dyDescent="0.2">
      <c r="A27" s="416">
        <v>3.3</v>
      </c>
      <c r="B27" s="409" t="s">
        <v>273</v>
      </c>
      <c r="C27" s="409" t="s">
        <v>682</v>
      </c>
      <c r="D27" s="410">
        <f>+D12*D18</f>
        <v>650000</v>
      </c>
      <c r="E27" s="410">
        <f>+E12*E18</f>
        <v>669500</v>
      </c>
      <c r="F27" s="410">
        <f>+F12*F18</f>
        <v>2068755</v>
      </c>
      <c r="G27" s="410">
        <f>+G12*G18</f>
        <v>2130817.65</v>
      </c>
      <c r="H27" s="452" t="s">
        <v>274</v>
      </c>
      <c r="I27" s="387"/>
    </row>
    <row r="28" spans="1:10" ht="33" customHeight="1" x14ac:dyDescent="0.2">
      <c r="A28" s="416">
        <v>3.4</v>
      </c>
      <c r="B28" s="409" t="s">
        <v>262</v>
      </c>
      <c r="C28" s="409" t="s">
        <v>682</v>
      </c>
      <c r="D28" s="391">
        <v>0.15</v>
      </c>
      <c r="E28" s="391">
        <v>0.15</v>
      </c>
      <c r="F28" s="391">
        <v>0.15</v>
      </c>
      <c r="G28" s="391">
        <v>0.15</v>
      </c>
      <c r="H28" s="452" t="s">
        <v>263</v>
      </c>
      <c r="I28" s="387"/>
    </row>
    <row r="29" spans="1:10" ht="33" customHeight="1" x14ac:dyDescent="0.2">
      <c r="A29" s="429" t="s">
        <v>270</v>
      </c>
      <c r="B29" s="456" t="s">
        <v>275</v>
      </c>
      <c r="C29" s="456" t="s">
        <v>682</v>
      </c>
      <c r="D29" s="457">
        <f>+D27+(+D27*D28)</f>
        <v>747500</v>
      </c>
      <c r="E29" s="457">
        <f t="shared" ref="E29" si="6">+E27+(+E27*E28)</f>
        <v>769925</v>
      </c>
      <c r="F29" s="457">
        <f t="shared" ref="F29" si="7">+F27+(+F27*F28)</f>
        <v>2379068.25</v>
      </c>
      <c r="G29" s="457">
        <f t="shared" ref="G29" si="8">+G27+(+G27*G28)</f>
        <v>2450440.2974999999</v>
      </c>
      <c r="H29" s="458" t="s">
        <v>708</v>
      </c>
      <c r="I29" s="387"/>
    </row>
    <row r="30" spans="1:10" ht="48" customHeight="1" x14ac:dyDescent="0.2">
      <c r="A30" s="416" t="s">
        <v>271</v>
      </c>
      <c r="B30" s="409" t="s">
        <v>276</v>
      </c>
      <c r="C30" s="409" t="s">
        <v>682</v>
      </c>
      <c r="D30" s="410">
        <f>+D14*D19</f>
        <v>585000</v>
      </c>
      <c r="E30" s="410">
        <f>+E14*E19</f>
        <v>602550</v>
      </c>
      <c r="F30" s="410">
        <f>+F14*F19</f>
        <v>551668</v>
      </c>
      <c r="G30" s="410">
        <f>+G14*G19</f>
        <v>568218.04</v>
      </c>
      <c r="H30" s="452" t="s">
        <v>277</v>
      </c>
      <c r="I30" s="387"/>
    </row>
    <row r="31" spans="1:10" ht="33" customHeight="1" x14ac:dyDescent="0.2">
      <c r="A31" s="416">
        <v>3.3</v>
      </c>
      <c r="B31" s="409" t="s">
        <v>262</v>
      </c>
      <c r="C31" s="409" t="s">
        <v>682</v>
      </c>
      <c r="D31" s="391">
        <v>0.15</v>
      </c>
      <c r="E31" s="391">
        <v>0.15</v>
      </c>
      <c r="F31" s="391">
        <v>0.15</v>
      </c>
      <c r="G31" s="391">
        <v>0.15</v>
      </c>
      <c r="H31" s="452" t="s">
        <v>263</v>
      </c>
      <c r="I31" s="387"/>
    </row>
    <row r="32" spans="1:10" ht="33" customHeight="1" x14ac:dyDescent="0.2">
      <c r="A32" s="429">
        <v>3.4</v>
      </c>
      <c r="B32" s="456" t="s">
        <v>278</v>
      </c>
      <c r="C32" s="456" t="s">
        <v>682</v>
      </c>
      <c r="D32" s="457">
        <f>+D30+(+D30*D31)</f>
        <v>672750</v>
      </c>
      <c r="E32" s="457">
        <f t="shared" ref="E32" si="9">+E30+(+E30*E31)</f>
        <v>692932.5</v>
      </c>
      <c r="F32" s="457">
        <f t="shared" ref="F32" si="10">+F30+(+F30*F31)</f>
        <v>634418.19999999995</v>
      </c>
      <c r="G32" s="457">
        <f t="shared" ref="G32" si="11">+G30+(+G30*G31)</f>
        <v>653450.74600000004</v>
      </c>
      <c r="H32" s="458" t="s">
        <v>709</v>
      </c>
      <c r="I32" s="387"/>
    </row>
    <row r="33" spans="1:9" ht="33" customHeight="1" x14ac:dyDescent="0.2">
      <c r="A33" s="382">
        <v>4</v>
      </c>
      <c r="B33" s="419" t="s">
        <v>683</v>
      </c>
      <c r="C33" s="395"/>
      <c r="D33" s="396"/>
      <c r="E33" s="396"/>
      <c r="F33" s="396"/>
      <c r="G33" s="396"/>
      <c r="H33" s="411"/>
      <c r="I33" s="387"/>
    </row>
    <row r="34" spans="1:9" ht="33" customHeight="1" x14ac:dyDescent="0.2">
      <c r="A34" s="383">
        <v>4.0999999999999996</v>
      </c>
      <c r="B34" s="421" t="s">
        <v>279</v>
      </c>
      <c r="C34" s="709"/>
      <c r="D34" s="710"/>
      <c r="E34" s="710"/>
      <c r="F34" s="710"/>
      <c r="G34" s="710"/>
      <c r="H34" s="711"/>
      <c r="I34" s="387"/>
    </row>
    <row r="35" spans="1:9" ht="33" customHeight="1" x14ac:dyDescent="0.2">
      <c r="A35" s="417" t="s">
        <v>280</v>
      </c>
      <c r="B35" s="420" t="s">
        <v>281</v>
      </c>
      <c r="C35" s="397" t="s">
        <v>682</v>
      </c>
      <c r="D35" s="396">
        <v>1000000</v>
      </c>
      <c r="E35" s="396">
        <v>1000000</v>
      </c>
      <c r="F35" s="396">
        <v>1000000</v>
      </c>
      <c r="G35" s="396">
        <v>1000000</v>
      </c>
      <c r="H35" s="411" t="s">
        <v>282</v>
      </c>
      <c r="I35" s="387" t="s">
        <v>91</v>
      </c>
    </row>
    <row r="36" spans="1:9" ht="33" customHeight="1" x14ac:dyDescent="0.2">
      <c r="A36" s="418"/>
      <c r="B36" s="420"/>
      <c r="C36" s="397" t="s">
        <v>46</v>
      </c>
      <c r="D36" s="422">
        <f>+D35/D26</f>
        <v>0.10290712631849755</v>
      </c>
      <c r="E36" s="422">
        <f t="shared" ref="E36:G36" si="12">+E35/E26</f>
        <v>9.9909831377182096E-2</v>
      </c>
      <c r="F36" s="422">
        <f t="shared" si="12"/>
        <v>9.6999836288526306E-2</v>
      </c>
      <c r="G36" s="422">
        <f t="shared" si="12"/>
        <v>9.4174598338375048E-2</v>
      </c>
      <c r="H36" s="411"/>
      <c r="I36" s="387" t="s">
        <v>93</v>
      </c>
    </row>
    <row r="37" spans="1:9" ht="33" customHeight="1" x14ac:dyDescent="0.2">
      <c r="A37" s="417" t="s">
        <v>283</v>
      </c>
      <c r="B37" s="420" t="s">
        <v>284</v>
      </c>
      <c r="C37" s="397" t="s">
        <v>682</v>
      </c>
      <c r="D37" s="396">
        <v>3000000</v>
      </c>
      <c r="E37" s="396">
        <v>3000000</v>
      </c>
      <c r="F37" s="396">
        <v>3000000</v>
      </c>
      <c r="G37" s="396">
        <v>3000000</v>
      </c>
      <c r="H37" s="423" t="s">
        <v>711</v>
      </c>
      <c r="I37" s="387" t="s">
        <v>94</v>
      </c>
    </row>
    <row r="38" spans="1:9" ht="33" customHeight="1" x14ac:dyDescent="0.2">
      <c r="A38" s="418"/>
      <c r="B38" s="420"/>
      <c r="C38" s="397" t="s">
        <v>46</v>
      </c>
      <c r="D38" s="422">
        <f>+D37/D26</f>
        <v>0.30872137895549268</v>
      </c>
      <c r="E38" s="422">
        <f t="shared" ref="E38:G38" si="13">+E37/E26</f>
        <v>0.29972949413154626</v>
      </c>
      <c r="F38" s="422">
        <f t="shared" si="13"/>
        <v>0.2909995088655789</v>
      </c>
      <c r="G38" s="422">
        <f t="shared" si="13"/>
        <v>0.28252379501512515</v>
      </c>
      <c r="H38" s="411"/>
      <c r="I38" s="387" t="s">
        <v>286</v>
      </c>
    </row>
    <row r="39" spans="1:9" ht="33" customHeight="1" x14ac:dyDescent="0.2">
      <c r="A39" s="417" t="s">
        <v>287</v>
      </c>
      <c r="B39" s="420" t="s">
        <v>288</v>
      </c>
      <c r="C39" s="397" t="s">
        <v>682</v>
      </c>
      <c r="D39" s="396">
        <f>+D35+D37</f>
        <v>4000000</v>
      </c>
      <c r="E39" s="396">
        <f t="shared" ref="E39:G39" si="14">+E35+E37</f>
        <v>4000000</v>
      </c>
      <c r="F39" s="396">
        <f t="shared" si="14"/>
        <v>4000000</v>
      </c>
      <c r="G39" s="396">
        <f t="shared" si="14"/>
        <v>4000000</v>
      </c>
      <c r="H39" s="411" t="s">
        <v>289</v>
      </c>
      <c r="I39" s="387" t="s">
        <v>101</v>
      </c>
    </row>
    <row r="40" spans="1:9" ht="33" customHeight="1" x14ac:dyDescent="0.2">
      <c r="A40" s="418"/>
      <c r="B40" s="420"/>
      <c r="C40" s="397" t="s">
        <v>46</v>
      </c>
      <c r="D40" s="422">
        <f>+D39/D26</f>
        <v>0.4116285052739902</v>
      </c>
      <c r="E40" s="422">
        <f t="shared" ref="E40:G40" si="15">+E39/E26</f>
        <v>0.39963932550872838</v>
      </c>
      <c r="F40" s="422">
        <f t="shared" si="15"/>
        <v>0.38799934515410522</v>
      </c>
      <c r="G40" s="422">
        <f t="shared" si="15"/>
        <v>0.37669839335350019</v>
      </c>
      <c r="H40" s="411"/>
      <c r="I40" s="387" t="s">
        <v>102</v>
      </c>
    </row>
    <row r="41" spans="1:9" ht="33" customHeight="1" x14ac:dyDescent="0.2">
      <c r="A41" s="417" t="s">
        <v>290</v>
      </c>
      <c r="B41" s="420" t="s">
        <v>291</v>
      </c>
      <c r="C41" s="397" t="s">
        <v>682</v>
      </c>
      <c r="D41" s="396">
        <f>+D26-D39</f>
        <v>5717500</v>
      </c>
      <c r="E41" s="396">
        <f t="shared" ref="E41:G41" si="16">+E26-E39</f>
        <v>6009025</v>
      </c>
      <c r="F41" s="396">
        <f t="shared" si="16"/>
        <v>6309295.75</v>
      </c>
      <c r="G41" s="396">
        <f t="shared" si="16"/>
        <v>6618574.6225000005</v>
      </c>
      <c r="H41" s="411" t="s">
        <v>292</v>
      </c>
      <c r="I41" s="387" t="s">
        <v>293</v>
      </c>
    </row>
    <row r="42" spans="1:9" ht="33" customHeight="1" x14ac:dyDescent="0.2">
      <c r="A42" s="418"/>
      <c r="B42" s="420"/>
      <c r="C42" s="397" t="s">
        <v>46</v>
      </c>
      <c r="D42" s="422">
        <f>+D41/D26</f>
        <v>0.5883714947260098</v>
      </c>
      <c r="E42" s="422">
        <f t="shared" ref="E42:G42" si="17">+E41/E26</f>
        <v>0.60036067449127162</v>
      </c>
      <c r="F42" s="422">
        <f t="shared" si="17"/>
        <v>0.61200065484589483</v>
      </c>
      <c r="G42" s="422">
        <f t="shared" si="17"/>
        <v>0.62330160664649981</v>
      </c>
      <c r="H42" s="411"/>
      <c r="I42" s="387" t="s">
        <v>294</v>
      </c>
    </row>
    <row r="43" spans="1:9" ht="33" customHeight="1" x14ac:dyDescent="0.2">
      <c r="A43" s="417" t="s">
        <v>295</v>
      </c>
      <c r="B43" s="420" t="s">
        <v>296</v>
      </c>
      <c r="C43" s="397" t="s">
        <v>682</v>
      </c>
      <c r="D43" s="396">
        <f>+D41</f>
        <v>5717500</v>
      </c>
      <c r="E43" s="396">
        <f>+E41</f>
        <v>6009025</v>
      </c>
      <c r="F43" s="396">
        <f>+F41</f>
        <v>6309295.75</v>
      </c>
      <c r="G43" s="396">
        <v>3000000</v>
      </c>
      <c r="H43" s="411" t="s">
        <v>297</v>
      </c>
      <c r="I43" s="387"/>
    </row>
    <row r="44" spans="1:9" ht="33" customHeight="1" x14ac:dyDescent="0.2">
      <c r="A44" s="418"/>
      <c r="B44" s="420"/>
      <c r="C44" s="397" t="s">
        <v>46</v>
      </c>
      <c r="D44" s="422">
        <f>+D43/D26</f>
        <v>0.5883714947260098</v>
      </c>
      <c r="E44" s="422">
        <f t="shared" ref="E44:G44" si="18">+E43/E26</f>
        <v>0.60036067449127162</v>
      </c>
      <c r="F44" s="422">
        <f t="shared" si="18"/>
        <v>0.61200065484589483</v>
      </c>
      <c r="G44" s="422">
        <f t="shared" si="18"/>
        <v>0.28252379501512515</v>
      </c>
      <c r="H44" s="412"/>
      <c r="I44" s="387" t="s">
        <v>112</v>
      </c>
    </row>
    <row r="45" spans="1:9" ht="33" customHeight="1" x14ac:dyDescent="0.2">
      <c r="A45" s="417" t="s">
        <v>295</v>
      </c>
      <c r="B45" s="420" t="s">
        <v>298</v>
      </c>
      <c r="C45" s="397" t="s">
        <v>682</v>
      </c>
      <c r="D45" s="396">
        <f>+D43+D39</f>
        <v>9717500</v>
      </c>
      <c r="E45" s="396">
        <f t="shared" ref="E45:G45" si="19">+E43+E39</f>
        <v>10009025</v>
      </c>
      <c r="F45" s="396">
        <f t="shared" si="19"/>
        <v>10309295.75</v>
      </c>
      <c r="G45" s="396">
        <f t="shared" si="19"/>
        <v>7000000</v>
      </c>
      <c r="H45" s="411" t="s">
        <v>299</v>
      </c>
      <c r="I45" s="387" t="s">
        <v>116</v>
      </c>
    </row>
    <row r="46" spans="1:9" ht="33" customHeight="1" x14ac:dyDescent="0.2">
      <c r="A46" s="418"/>
      <c r="B46" s="420" t="s">
        <v>300</v>
      </c>
      <c r="C46" s="397" t="s">
        <v>46</v>
      </c>
      <c r="D46" s="422">
        <f>+D45/D26</f>
        <v>1</v>
      </c>
      <c r="E46" s="422">
        <f t="shared" ref="E46:G46" si="20">+E45/E26</f>
        <v>1</v>
      </c>
      <c r="F46" s="422">
        <f t="shared" si="20"/>
        <v>1</v>
      </c>
      <c r="G46" s="422">
        <f t="shared" si="20"/>
        <v>0.65922218836862534</v>
      </c>
      <c r="H46" s="412"/>
      <c r="I46" s="387" t="s">
        <v>117</v>
      </c>
    </row>
    <row r="47" spans="1:9" ht="33" customHeight="1" x14ac:dyDescent="0.2">
      <c r="A47" s="417" t="s">
        <v>301</v>
      </c>
      <c r="B47" s="420" t="s">
        <v>302</v>
      </c>
      <c r="C47" s="397" t="s">
        <v>682</v>
      </c>
      <c r="D47" s="396">
        <f>+D26-D45</f>
        <v>0</v>
      </c>
      <c r="E47" s="396">
        <f t="shared" ref="E47:G47" si="21">+E26-E45</f>
        <v>0</v>
      </c>
      <c r="F47" s="396">
        <f t="shared" si="21"/>
        <v>0</v>
      </c>
      <c r="G47" s="396">
        <f t="shared" si="21"/>
        <v>3618574.6225000005</v>
      </c>
      <c r="H47" s="411" t="s">
        <v>303</v>
      </c>
      <c r="I47" s="387" t="s">
        <v>119</v>
      </c>
    </row>
    <row r="48" spans="1:9" ht="33" customHeight="1" x14ac:dyDescent="0.2">
      <c r="A48" s="418"/>
      <c r="B48" s="420"/>
      <c r="C48" s="397" t="s">
        <v>46</v>
      </c>
      <c r="D48" s="422">
        <f>+D47/D26</f>
        <v>0</v>
      </c>
      <c r="E48" s="422">
        <f t="shared" ref="E48:G48" si="22">+E47/E26</f>
        <v>0</v>
      </c>
      <c r="F48" s="422">
        <f t="shared" si="22"/>
        <v>0</v>
      </c>
      <c r="G48" s="422">
        <f t="shared" si="22"/>
        <v>0.34077781163137466</v>
      </c>
      <c r="H48" s="411"/>
      <c r="I48" s="387" t="s">
        <v>120</v>
      </c>
    </row>
    <row r="49" spans="1:9" ht="33" customHeight="1" x14ac:dyDescent="0.2">
      <c r="A49" s="417" t="s">
        <v>304</v>
      </c>
      <c r="B49" s="420" t="s">
        <v>305</v>
      </c>
      <c r="C49" s="397" t="s">
        <v>682</v>
      </c>
      <c r="D49" s="396">
        <v>0</v>
      </c>
      <c r="E49" s="396">
        <v>0</v>
      </c>
      <c r="F49" s="396">
        <v>0</v>
      </c>
      <c r="G49" s="396">
        <v>3618574.6225000005</v>
      </c>
      <c r="H49" s="411" t="s">
        <v>306</v>
      </c>
      <c r="I49" s="387"/>
    </row>
    <row r="50" spans="1:9" ht="33" customHeight="1" x14ac:dyDescent="0.2">
      <c r="A50" s="418"/>
      <c r="B50" s="420"/>
      <c r="C50" s="397" t="s">
        <v>46</v>
      </c>
      <c r="D50" s="422">
        <f>+D49/D26</f>
        <v>0</v>
      </c>
      <c r="E50" s="422">
        <f t="shared" ref="E50:G50" si="23">+E49/E26</f>
        <v>0</v>
      </c>
      <c r="F50" s="422">
        <f t="shared" si="23"/>
        <v>0</v>
      </c>
      <c r="G50" s="422">
        <f t="shared" si="23"/>
        <v>0.34077781163137466</v>
      </c>
      <c r="H50" s="411"/>
      <c r="I50" s="387"/>
    </row>
    <row r="51" spans="1:9" ht="33" customHeight="1" x14ac:dyDescent="0.25">
      <c r="A51" s="433">
        <v>4.2</v>
      </c>
      <c r="B51" s="434" t="s">
        <v>307</v>
      </c>
      <c r="C51" s="435"/>
      <c r="D51" s="435"/>
      <c r="E51" s="435"/>
      <c r="F51" s="435"/>
      <c r="G51" s="435"/>
      <c r="H51" s="425"/>
      <c r="I51" s="387"/>
    </row>
    <row r="52" spans="1:9" ht="33" customHeight="1" x14ac:dyDescent="0.2">
      <c r="A52" s="436" t="s">
        <v>308</v>
      </c>
      <c r="B52" s="430" t="s">
        <v>309</v>
      </c>
      <c r="C52" s="431" t="s">
        <v>682</v>
      </c>
      <c r="D52" s="424">
        <v>200000</v>
      </c>
      <c r="E52" s="424">
        <v>250000</v>
      </c>
      <c r="F52" s="424">
        <v>25000</v>
      </c>
      <c r="G52" s="424">
        <v>0</v>
      </c>
      <c r="H52" s="425" t="s">
        <v>282</v>
      </c>
      <c r="I52" s="387" t="s">
        <v>310</v>
      </c>
    </row>
    <row r="53" spans="1:9" ht="33" customHeight="1" x14ac:dyDescent="0.2">
      <c r="A53" s="437"/>
      <c r="B53" s="430"/>
      <c r="C53" s="431" t="s">
        <v>46</v>
      </c>
      <c r="D53" s="426">
        <f>+D52/D29</f>
        <v>0.26755852842809363</v>
      </c>
      <c r="E53" s="426">
        <f t="shared" ref="E53:G53" si="24">+E52/E29</f>
        <v>0.32470695197584182</v>
      </c>
      <c r="F53" s="426">
        <f t="shared" si="24"/>
        <v>1.0508315597923683E-2</v>
      </c>
      <c r="G53" s="426">
        <f t="shared" si="24"/>
        <v>0</v>
      </c>
      <c r="H53" s="425"/>
      <c r="I53" s="387" t="s">
        <v>311</v>
      </c>
    </row>
    <row r="54" spans="1:9" ht="33" customHeight="1" x14ac:dyDescent="0.2">
      <c r="A54" s="436" t="s">
        <v>312</v>
      </c>
      <c r="B54" s="430" t="s">
        <v>313</v>
      </c>
      <c r="C54" s="431" t="s">
        <v>682</v>
      </c>
      <c r="D54" s="424">
        <v>100000</v>
      </c>
      <c r="E54" s="424">
        <v>100000</v>
      </c>
      <c r="F54" s="424">
        <v>100000</v>
      </c>
      <c r="G54" s="424">
        <v>100000</v>
      </c>
      <c r="H54" s="427" t="s">
        <v>711</v>
      </c>
      <c r="I54" s="387" t="s">
        <v>314</v>
      </c>
    </row>
    <row r="55" spans="1:9" ht="33" customHeight="1" x14ac:dyDescent="0.2">
      <c r="A55" s="437"/>
      <c r="B55" s="430"/>
      <c r="C55" s="431" t="s">
        <v>46</v>
      </c>
      <c r="D55" s="426">
        <f>+D54/D29</f>
        <v>0.13377926421404682</v>
      </c>
      <c r="E55" s="426">
        <f t="shared" ref="E55:G55" si="25">+E54/E29</f>
        <v>0.12988278079033672</v>
      </c>
      <c r="F55" s="426">
        <f t="shared" si="25"/>
        <v>4.2033262391694734E-2</v>
      </c>
      <c r="G55" s="426">
        <f t="shared" si="25"/>
        <v>4.0808992613295861E-2</v>
      </c>
      <c r="H55" s="425"/>
      <c r="I55" s="387" t="s">
        <v>315</v>
      </c>
    </row>
    <row r="56" spans="1:9" ht="33" customHeight="1" x14ac:dyDescent="0.2">
      <c r="A56" s="436" t="s">
        <v>316</v>
      </c>
      <c r="B56" s="430" t="s">
        <v>317</v>
      </c>
      <c r="C56" s="431" t="s">
        <v>682</v>
      </c>
      <c r="D56" s="424">
        <f>+D52+D54</f>
        <v>300000</v>
      </c>
      <c r="E56" s="424">
        <f t="shared" ref="E56:G56" si="26">+E52+E54</f>
        <v>350000</v>
      </c>
      <c r="F56" s="424">
        <f t="shared" si="26"/>
        <v>125000</v>
      </c>
      <c r="G56" s="424">
        <f t="shared" si="26"/>
        <v>100000</v>
      </c>
      <c r="H56" s="425" t="s">
        <v>318</v>
      </c>
      <c r="I56" s="387" t="s">
        <v>319</v>
      </c>
    </row>
    <row r="57" spans="1:9" ht="33" customHeight="1" x14ac:dyDescent="0.2">
      <c r="A57" s="437"/>
      <c r="B57" s="430"/>
      <c r="C57" s="431" t="s">
        <v>46</v>
      </c>
      <c r="D57" s="426">
        <f>+D56/D29</f>
        <v>0.40133779264214048</v>
      </c>
      <c r="E57" s="426">
        <f t="shared" ref="E57:G57" si="27">+E56/E29</f>
        <v>0.45458973276617853</v>
      </c>
      <c r="F57" s="426">
        <f t="shared" si="27"/>
        <v>5.2541577989618414E-2</v>
      </c>
      <c r="G57" s="426">
        <f t="shared" si="27"/>
        <v>4.0808992613295861E-2</v>
      </c>
      <c r="H57" s="425"/>
      <c r="I57" s="387" t="s">
        <v>320</v>
      </c>
    </row>
    <row r="58" spans="1:9" ht="33" customHeight="1" x14ac:dyDescent="0.2">
      <c r="A58" s="436" t="s">
        <v>321</v>
      </c>
      <c r="B58" s="430" t="s">
        <v>322</v>
      </c>
      <c r="C58" s="431" t="s">
        <v>682</v>
      </c>
      <c r="D58" s="424">
        <f>+D29-D56</f>
        <v>447500</v>
      </c>
      <c r="E58" s="424">
        <f t="shared" ref="E58:G58" si="28">+E29-E56</f>
        <v>419925</v>
      </c>
      <c r="F58" s="424">
        <f t="shared" si="28"/>
        <v>2254068.25</v>
      </c>
      <c r="G58" s="424">
        <f t="shared" si="28"/>
        <v>2350440.2974999999</v>
      </c>
      <c r="H58" s="425" t="s">
        <v>323</v>
      </c>
      <c r="I58" s="387" t="s">
        <v>324</v>
      </c>
    </row>
    <row r="59" spans="1:9" ht="33" customHeight="1" x14ac:dyDescent="0.2">
      <c r="A59" s="437"/>
      <c r="B59" s="430"/>
      <c r="C59" s="431" t="s">
        <v>46</v>
      </c>
      <c r="D59" s="426">
        <f>+D58/D29</f>
        <v>0.59866220735785958</v>
      </c>
      <c r="E59" s="426">
        <f t="shared" ref="E59:G59" si="29">+E58/E29</f>
        <v>0.54541026723382147</v>
      </c>
      <c r="F59" s="426">
        <f t="shared" si="29"/>
        <v>0.94745842201038155</v>
      </c>
      <c r="G59" s="426">
        <f t="shared" si="29"/>
        <v>0.95919100738670415</v>
      </c>
      <c r="H59" s="425"/>
      <c r="I59" s="387" t="s">
        <v>325</v>
      </c>
    </row>
    <row r="60" spans="1:9" ht="33" customHeight="1" x14ac:dyDescent="0.2">
      <c r="A60" s="436" t="s">
        <v>326</v>
      </c>
      <c r="B60" s="430" t="s">
        <v>327</v>
      </c>
      <c r="C60" s="431" t="s">
        <v>682</v>
      </c>
      <c r="D60" s="424">
        <f>+D58</f>
        <v>447500</v>
      </c>
      <c r="E60" s="424">
        <f>+E58</f>
        <v>419925</v>
      </c>
      <c r="F60" s="424">
        <f>+F58</f>
        <v>2254068.25</v>
      </c>
      <c r="G60" s="424">
        <v>0</v>
      </c>
      <c r="H60" s="425" t="s">
        <v>297</v>
      </c>
      <c r="I60" s="387" t="s">
        <v>328</v>
      </c>
    </row>
    <row r="61" spans="1:9" ht="33" customHeight="1" x14ac:dyDescent="0.2">
      <c r="A61" s="437"/>
      <c r="B61" s="430"/>
      <c r="C61" s="431" t="s">
        <v>46</v>
      </c>
      <c r="D61" s="426">
        <f>+D60/D29</f>
        <v>0.59866220735785958</v>
      </c>
      <c r="E61" s="426">
        <f t="shared" ref="E61:G61" si="30">+E60/E29</f>
        <v>0.54541026723382147</v>
      </c>
      <c r="F61" s="426">
        <f t="shared" si="30"/>
        <v>0.94745842201038155</v>
      </c>
      <c r="G61" s="426">
        <f t="shared" si="30"/>
        <v>0</v>
      </c>
      <c r="H61" s="428"/>
      <c r="I61" s="387" t="s">
        <v>329</v>
      </c>
    </row>
    <row r="62" spans="1:9" ht="33" customHeight="1" x14ac:dyDescent="0.2">
      <c r="A62" s="436" t="s">
        <v>330</v>
      </c>
      <c r="B62" s="432" t="s">
        <v>331</v>
      </c>
      <c r="C62" s="431" t="s">
        <v>682</v>
      </c>
      <c r="D62" s="424">
        <f>+D60+D56</f>
        <v>747500</v>
      </c>
      <c r="E62" s="424">
        <f t="shared" ref="E62:G62" si="31">+E60+E56</f>
        <v>769925</v>
      </c>
      <c r="F62" s="424">
        <f t="shared" si="31"/>
        <v>2379068.25</v>
      </c>
      <c r="G62" s="424">
        <f t="shared" si="31"/>
        <v>100000</v>
      </c>
      <c r="H62" s="425" t="s">
        <v>332</v>
      </c>
      <c r="I62" s="387" t="s">
        <v>333</v>
      </c>
    </row>
    <row r="63" spans="1:9" ht="33" customHeight="1" x14ac:dyDescent="0.2">
      <c r="A63" s="437"/>
      <c r="B63" s="430"/>
      <c r="C63" s="431" t="s">
        <v>46</v>
      </c>
      <c r="D63" s="426">
        <f>+D62/D29</f>
        <v>1</v>
      </c>
      <c r="E63" s="426">
        <f t="shared" ref="E63:G63" si="32">+E62/E29</f>
        <v>1</v>
      </c>
      <c r="F63" s="426">
        <f t="shared" si="32"/>
        <v>1</v>
      </c>
      <c r="G63" s="426">
        <f t="shared" si="32"/>
        <v>4.0808992613295861E-2</v>
      </c>
      <c r="H63" s="428"/>
      <c r="I63" s="387" t="s">
        <v>334</v>
      </c>
    </row>
    <row r="64" spans="1:9" ht="33" customHeight="1" x14ac:dyDescent="0.2">
      <c r="A64" s="436" t="s">
        <v>335</v>
      </c>
      <c r="B64" s="430" t="s">
        <v>336</v>
      </c>
      <c r="C64" s="431" t="s">
        <v>682</v>
      </c>
      <c r="D64" s="424">
        <f>+D29-D62</f>
        <v>0</v>
      </c>
      <c r="E64" s="424">
        <f t="shared" ref="E64:G64" si="33">+E29-E62</f>
        <v>0</v>
      </c>
      <c r="F64" s="424">
        <f t="shared" si="33"/>
        <v>0</v>
      </c>
      <c r="G64" s="424">
        <f t="shared" si="33"/>
        <v>2350440.2974999999</v>
      </c>
      <c r="H64" s="425" t="s">
        <v>337</v>
      </c>
      <c r="I64" s="387" t="s">
        <v>338</v>
      </c>
    </row>
    <row r="65" spans="1:9" ht="33" customHeight="1" x14ac:dyDescent="0.2">
      <c r="A65" s="437"/>
      <c r="B65" s="430" t="s">
        <v>339</v>
      </c>
      <c r="C65" s="431" t="s">
        <v>46</v>
      </c>
      <c r="D65" s="426">
        <f>+D64/D29</f>
        <v>0</v>
      </c>
      <c r="E65" s="426">
        <f t="shared" ref="E65:G65" si="34">+E64/E29</f>
        <v>0</v>
      </c>
      <c r="F65" s="426">
        <f t="shared" si="34"/>
        <v>0</v>
      </c>
      <c r="G65" s="426">
        <f t="shared" si="34"/>
        <v>0.95919100738670415</v>
      </c>
      <c r="H65" s="425"/>
      <c r="I65" s="387" t="s">
        <v>340</v>
      </c>
    </row>
    <row r="66" spans="1:9" x14ac:dyDescent="0.2">
      <c r="A66" s="436"/>
      <c r="B66" s="430" t="s">
        <v>341</v>
      </c>
      <c r="C66" s="431" t="s">
        <v>682</v>
      </c>
      <c r="D66" s="424">
        <v>0</v>
      </c>
      <c r="E66" s="424">
        <v>0</v>
      </c>
      <c r="F66" s="424">
        <v>0</v>
      </c>
      <c r="G66" s="424">
        <v>2350440.2974999999</v>
      </c>
      <c r="H66" s="425" t="s">
        <v>306</v>
      </c>
      <c r="I66" s="387"/>
    </row>
    <row r="67" spans="1:9" x14ac:dyDescent="0.2">
      <c r="A67" s="437"/>
      <c r="B67" s="430"/>
      <c r="C67" s="431" t="s">
        <v>46</v>
      </c>
      <c r="D67" s="426">
        <f>+D66/D29</f>
        <v>0</v>
      </c>
      <c r="E67" s="426">
        <f t="shared" ref="E67:G67" si="35">+E66/E29</f>
        <v>0</v>
      </c>
      <c r="F67" s="426">
        <f t="shared" si="35"/>
        <v>0</v>
      </c>
      <c r="G67" s="426">
        <f t="shared" si="35"/>
        <v>0.95919100738670415</v>
      </c>
      <c r="H67" s="425"/>
      <c r="I67" s="387"/>
    </row>
    <row r="68" spans="1:9" ht="15" x14ac:dyDescent="0.25">
      <c r="A68" s="401">
        <v>4.3</v>
      </c>
      <c r="B68" s="438" t="s">
        <v>342</v>
      </c>
      <c r="C68" s="439"/>
      <c r="D68" s="439"/>
      <c r="E68" s="439"/>
      <c r="F68" s="439"/>
      <c r="G68" s="439"/>
      <c r="H68" s="440"/>
      <c r="I68" s="387"/>
    </row>
    <row r="69" spans="1:9" x14ac:dyDescent="0.2">
      <c r="A69" s="441" t="s">
        <v>343</v>
      </c>
      <c r="B69" s="442" t="s">
        <v>344</v>
      </c>
      <c r="C69" s="443" t="s">
        <v>682</v>
      </c>
      <c r="D69" s="405">
        <v>0</v>
      </c>
      <c r="E69" s="405">
        <v>0</v>
      </c>
      <c r="F69" s="405">
        <v>0</v>
      </c>
      <c r="G69" s="405">
        <v>0</v>
      </c>
      <c r="H69" s="444" t="s">
        <v>282</v>
      </c>
      <c r="I69" s="387" t="s">
        <v>345</v>
      </c>
    </row>
    <row r="70" spans="1:9" x14ac:dyDescent="0.2">
      <c r="A70" s="445"/>
      <c r="B70" s="442"/>
      <c r="C70" s="443" t="s">
        <v>46</v>
      </c>
      <c r="D70" s="446">
        <f>+D69/D32</f>
        <v>0</v>
      </c>
      <c r="E70" s="446">
        <f t="shared" ref="E70:G70" si="36">+E69/E32</f>
        <v>0</v>
      </c>
      <c r="F70" s="446">
        <f t="shared" si="36"/>
        <v>0</v>
      </c>
      <c r="G70" s="446">
        <f t="shared" si="36"/>
        <v>0</v>
      </c>
      <c r="H70" s="444"/>
      <c r="I70" s="399" t="s">
        <v>346</v>
      </c>
    </row>
    <row r="71" spans="1:9" ht="25.5" x14ac:dyDescent="0.2">
      <c r="A71" s="441" t="s">
        <v>347</v>
      </c>
      <c r="B71" s="442" t="s">
        <v>348</v>
      </c>
      <c r="C71" s="443" t="s">
        <v>682</v>
      </c>
      <c r="D71" s="405">
        <v>500000</v>
      </c>
      <c r="E71" s="405">
        <v>500000</v>
      </c>
      <c r="F71" s="405">
        <v>500000</v>
      </c>
      <c r="G71" s="405">
        <v>100000</v>
      </c>
      <c r="H71" s="447" t="s">
        <v>285</v>
      </c>
      <c r="I71" s="399" t="s">
        <v>349</v>
      </c>
    </row>
    <row r="72" spans="1:9" x14ac:dyDescent="0.2">
      <c r="A72" s="445"/>
      <c r="B72" s="442"/>
      <c r="C72" s="443" t="s">
        <v>46</v>
      </c>
      <c r="D72" s="446">
        <f>+D71/D32</f>
        <v>0.74321813452248231</v>
      </c>
      <c r="E72" s="446">
        <f t="shared" ref="E72:G72" si="37">+E71/E32</f>
        <v>0.72157100439075961</v>
      </c>
      <c r="F72" s="446">
        <f t="shared" si="37"/>
        <v>0.78812366984427629</v>
      </c>
      <c r="G72" s="446">
        <f t="shared" si="37"/>
        <v>0.15303372229985945</v>
      </c>
      <c r="H72" s="444"/>
      <c r="I72" s="399" t="s">
        <v>350</v>
      </c>
    </row>
    <row r="73" spans="1:9" x14ac:dyDescent="0.2">
      <c r="A73" s="441" t="s">
        <v>351</v>
      </c>
      <c r="B73" s="442" t="s">
        <v>352</v>
      </c>
      <c r="C73" s="443" t="s">
        <v>682</v>
      </c>
      <c r="D73" s="405">
        <f>+D69+D71</f>
        <v>500000</v>
      </c>
      <c r="E73" s="405">
        <f t="shared" ref="E73:G73" si="38">+E69+E71</f>
        <v>500000</v>
      </c>
      <c r="F73" s="405">
        <f t="shared" si="38"/>
        <v>500000</v>
      </c>
      <c r="G73" s="405">
        <f t="shared" si="38"/>
        <v>100000</v>
      </c>
      <c r="H73" s="444" t="s">
        <v>353</v>
      </c>
      <c r="I73" s="399" t="s">
        <v>354</v>
      </c>
    </row>
    <row r="74" spans="1:9" x14ac:dyDescent="0.2">
      <c r="A74" s="445"/>
      <c r="B74" s="442"/>
      <c r="C74" s="443" t="s">
        <v>46</v>
      </c>
      <c r="D74" s="446">
        <f>+D73/D32</f>
        <v>0.74321813452248231</v>
      </c>
      <c r="E74" s="446">
        <f t="shared" ref="E74:G74" si="39">+E73/E32</f>
        <v>0.72157100439075961</v>
      </c>
      <c r="F74" s="446">
        <f t="shared" si="39"/>
        <v>0.78812366984427629</v>
      </c>
      <c r="G74" s="446">
        <f t="shared" si="39"/>
        <v>0.15303372229985945</v>
      </c>
      <c r="H74" s="444"/>
      <c r="I74" s="399" t="s">
        <v>355</v>
      </c>
    </row>
    <row r="75" spans="1:9" x14ac:dyDescent="0.2">
      <c r="A75" s="441" t="s">
        <v>356</v>
      </c>
      <c r="B75" s="442" t="s">
        <v>357</v>
      </c>
      <c r="C75" s="443" t="s">
        <v>682</v>
      </c>
      <c r="D75" s="405">
        <f>+D32-D73</f>
        <v>172750</v>
      </c>
      <c r="E75" s="405">
        <f t="shared" ref="E75:G75" si="40">+E32-E73</f>
        <v>192932.5</v>
      </c>
      <c r="F75" s="405">
        <f t="shared" si="40"/>
        <v>134418.19999999995</v>
      </c>
      <c r="G75" s="405">
        <f t="shared" si="40"/>
        <v>553450.74600000004</v>
      </c>
      <c r="H75" s="444" t="s">
        <v>358</v>
      </c>
      <c r="I75" s="399" t="s">
        <v>359</v>
      </c>
    </row>
    <row r="76" spans="1:9" x14ac:dyDescent="0.2">
      <c r="A76" s="445"/>
      <c r="B76" s="442"/>
      <c r="C76" s="443" t="s">
        <v>46</v>
      </c>
      <c r="D76" s="446">
        <f>+D75/D32</f>
        <v>0.25678186547751763</v>
      </c>
      <c r="E76" s="446">
        <f t="shared" ref="E76:G76" si="41">+E75/E32</f>
        <v>0.27842899560924045</v>
      </c>
      <c r="F76" s="446">
        <f t="shared" si="41"/>
        <v>0.21187633015572371</v>
      </c>
      <c r="G76" s="446">
        <f t="shared" si="41"/>
        <v>0.84696627770014055</v>
      </c>
      <c r="H76" s="444"/>
      <c r="I76" s="399" t="s">
        <v>360</v>
      </c>
    </row>
    <row r="77" spans="1:9" x14ac:dyDescent="0.2">
      <c r="A77" s="441" t="s">
        <v>361</v>
      </c>
      <c r="B77" s="442" t="s">
        <v>362</v>
      </c>
      <c r="C77" s="443" t="s">
        <v>682</v>
      </c>
      <c r="D77" s="405">
        <f>+D75</f>
        <v>172750</v>
      </c>
      <c r="E77" s="405">
        <f>+E75</f>
        <v>192932.5</v>
      </c>
      <c r="F77" s="405">
        <f>+F75</f>
        <v>134418.19999999995</v>
      </c>
      <c r="G77" s="405">
        <v>0</v>
      </c>
      <c r="H77" s="444" t="s">
        <v>297</v>
      </c>
      <c r="I77" s="399" t="s">
        <v>363</v>
      </c>
    </row>
    <row r="78" spans="1:9" x14ac:dyDescent="0.2">
      <c r="A78" s="445"/>
      <c r="B78" s="442"/>
      <c r="C78" s="443" t="s">
        <v>46</v>
      </c>
      <c r="D78" s="446">
        <f>+D77/D32</f>
        <v>0.25678186547751763</v>
      </c>
      <c r="E78" s="446">
        <f t="shared" ref="E78:G78" si="42">+E77/E32</f>
        <v>0.27842899560924045</v>
      </c>
      <c r="F78" s="446">
        <f t="shared" si="42"/>
        <v>0.21187633015572371</v>
      </c>
      <c r="G78" s="446">
        <f t="shared" si="42"/>
        <v>0</v>
      </c>
      <c r="H78" s="448"/>
      <c r="I78" s="399" t="s">
        <v>364</v>
      </c>
    </row>
    <row r="79" spans="1:9" ht="33" customHeight="1" x14ac:dyDescent="0.2">
      <c r="A79" s="441" t="s">
        <v>365</v>
      </c>
      <c r="B79" s="449" t="s">
        <v>366</v>
      </c>
      <c r="C79" s="443" t="s">
        <v>682</v>
      </c>
      <c r="D79" s="405">
        <f>+D77+D73</f>
        <v>672750</v>
      </c>
      <c r="E79" s="405">
        <f t="shared" ref="E79:G79" si="43">+E77+E73</f>
        <v>692932.5</v>
      </c>
      <c r="F79" s="405">
        <f t="shared" si="43"/>
        <v>634418.19999999995</v>
      </c>
      <c r="G79" s="405">
        <f t="shared" si="43"/>
        <v>100000</v>
      </c>
      <c r="H79" s="444" t="s">
        <v>367</v>
      </c>
      <c r="I79" s="399" t="s">
        <v>368</v>
      </c>
    </row>
    <row r="80" spans="1:9" ht="33" customHeight="1" x14ac:dyDescent="0.2">
      <c r="A80" s="445"/>
      <c r="B80" s="442" t="s">
        <v>300</v>
      </c>
      <c r="C80" s="443" t="s">
        <v>46</v>
      </c>
      <c r="D80" s="446">
        <f>+D79/D32</f>
        <v>1</v>
      </c>
      <c r="E80" s="446">
        <f t="shared" ref="E80:G80" si="44">+E79/E32</f>
        <v>1</v>
      </c>
      <c r="F80" s="446">
        <f t="shared" si="44"/>
        <v>1</v>
      </c>
      <c r="G80" s="446">
        <f t="shared" si="44"/>
        <v>0.15303372229985945</v>
      </c>
      <c r="H80" s="448"/>
      <c r="I80" s="399" t="s">
        <v>369</v>
      </c>
    </row>
    <row r="81" spans="1:12" x14ac:dyDescent="0.2">
      <c r="A81" s="441" t="s">
        <v>370</v>
      </c>
      <c r="B81" s="442" t="s">
        <v>371</v>
      </c>
      <c r="C81" s="443" t="s">
        <v>682</v>
      </c>
      <c r="D81" s="405">
        <f>+D32-D79</f>
        <v>0</v>
      </c>
      <c r="E81" s="405">
        <f t="shared" ref="E81:G81" si="45">+E32-E79</f>
        <v>0</v>
      </c>
      <c r="F81" s="405">
        <f t="shared" si="45"/>
        <v>0</v>
      </c>
      <c r="G81" s="405">
        <f t="shared" si="45"/>
        <v>553450.74600000004</v>
      </c>
      <c r="H81" s="444" t="s">
        <v>372</v>
      </c>
      <c r="I81" s="399" t="s">
        <v>373</v>
      </c>
    </row>
    <row r="82" spans="1:12" x14ac:dyDescent="0.2">
      <c r="A82" s="445"/>
      <c r="B82" s="442"/>
      <c r="C82" s="443" t="s">
        <v>46</v>
      </c>
      <c r="D82" s="446">
        <f>+D81/D32</f>
        <v>0</v>
      </c>
      <c r="E82" s="446">
        <f t="shared" ref="E82:G82" si="46">+E81/E32</f>
        <v>0</v>
      </c>
      <c r="F82" s="446">
        <f t="shared" si="46"/>
        <v>0</v>
      </c>
      <c r="G82" s="446">
        <f t="shared" si="46"/>
        <v>0.84696627770014055</v>
      </c>
      <c r="H82" s="444"/>
      <c r="I82" s="399" t="s">
        <v>374</v>
      </c>
    </row>
    <row r="83" spans="1:12" x14ac:dyDescent="0.2">
      <c r="A83" s="441" t="s">
        <v>375</v>
      </c>
      <c r="B83" s="442" t="s">
        <v>376</v>
      </c>
      <c r="C83" s="443" t="s">
        <v>682</v>
      </c>
      <c r="D83" s="405">
        <v>0</v>
      </c>
      <c r="E83" s="405">
        <v>0</v>
      </c>
      <c r="F83" s="405">
        <v>0</v>
      </c>
      <c r="G83" s="405">
        <v>553450.74600000004</v>
      </c>
      <c r="H83" s="444" t="s">
        <v>306</v>
      </c>
      <c r="I83" s="399"/>
    </row>
    <row r="84" spans="1:12" x14ac:dyDescent="0.2">
      <c r="A84" s="445"/>
      <c r="B84" s="442"/>
      <c r="C84" s="443" t="s">
        <v>46</v>
      </c>
      <c r="D84" s="446">
        <f>+D83/D32</f>
        <v>0</v>
      </c>
      <c r="E84" s="446">
        <f t="shared" ref="E84:G84" si="47">+E83/E32</f>
        <v>0</v>
      </c>
      <c r="F84" s="446">
        <f t="shared" si="47"/>
        <v>0</v>
      </c>
      <c r="G84" s="446">
        <f t="shared" si="47"/>
        <v>0.84696627770014055</v>
      </c>
      <c r="H84" s="444"/>
      <c r="I84" s="387"/>
    </row>
    <row r="85" spans="1:12" x14ac:dyDescent="0.2">
      <c r="B85" s="149"/>
      <c r="C85" s="149"/>
      <c r="D85" s="60"/>
      <c r="E85" s="60"/>
      <c r="F85" s="60"/>
      <c r="G85" s="60"/>
      <c r="I85" s="60"/>
    </row>
    <row r="86" spans="1:12" ht="15" thickBot="1" x14ac:dyDescent="0.25">
      <c r="B86" s="88"/>
      <c r="C86" s="88"/>
      <c r="D86" s="88"/>
      <c r="E86" s="88">
        <v>2024</v>
      </c>
      <c r="F86" s="88">
        <v>2025</v>
      </c>
      <c r="G86" s="88">
        <v>2026</v>
      </c>
      <c r="I86" s="55"/>
    </row>
    <row r="87" spans="1:12" ht="30" thickTop="1" thickBot="1" x14ac:dyDescent="0.25">
      <c r="B87" s="88" t="s">
        <v>699</v>
      </c>
      <c r="C87" s="88"/>
      <c r="D87" s="89"/>
      <c r="E87" s="89"/>
      <c r="F87" s="89"/>
      <c r="G87" s="89"/>
      <c r="H87" s="311" t="s">
        <v>137</v>
      </c>
      <c r="I87" s="313" t="s">
        <v>377</v>
      </c>
      <c r="J87" s="312"/>
      <c r="K87" s="312"/>
      <c r="L87" s="313"/>
    </row>
    <row r="88" spans="1:12" ht="15" thickTop="1" x14ac:dyDescent="0.2">
      <c r="B88" s="88" t="s">
        <v>1</v>
      </c>
      <c r="C88" s="88"/>
      <c r="D88" s="89"/>
      <c r="E88" s="89"/>
      <c r="F88" s="89"/>
      <c r="G88" s="89"/>
      <c r="I88" s="278"/>
    </row>
    <row r="89" spans="1:12" x14ac:dyDescent="0.2">
      <c r="B89" s="88" t="s">
        <v>191</v>
      </c>
      <c r="C89" s="88"/>
      <c r="D89" s="89"/>
      <c r="E89" s="89"/>
      <c r="F89" s="89"/>
      <c r="G89" s="89"/>
      <c r="I89" s="278"/>
    </row>
    <row r="90" spans="1:12" x14ac:dyDescent="0.2">
      <c r="B90" s="88" t="s">
        <v>3</v>
      </c>
      <c r="C90" s="88"/>
      <c r="D90" s="89"/>
      <c r="E90" s="89"/>
      <c r="F90" s="89"/>
      <c r="G90" s="89"/>
      <c r="I90" s="278"/>
    </row>
    <row r="91" spans="1:12" x14ac:dyDescent="0.2">
      <c r="B91" s="88" t="s">
        <v>4</v>
      </c>
      <c r="C91" s="88"/>
      <c r="D91" s="89"/>
      <c r="E91" s="89"/>
      <c r="F91" s="89"/>
      <c r="G91" s="89"/>
      <c r="I91" s="278"/>
    </row>
    <row r="92" spans="1:12" x14ac:dyDescent="0.2">
      <c r="B92" s="88" t="s">
        <v>5</v>
      </c>
      <c r="C92" s="88"/>
      <c r="D92" s="89"/>
      <c r="E92" s="89"/>
      <c r="F92" s="89"/>
      <c r="G92" s="89"/>
      <c r="I92" s="278"/>
    </row>
    <row r="93" spans="1:12" x14ac:dyDescent="0.2">
      <c r="B93" s="88"/>
      <c r="C93" s="88"/>
      <c r="D93" s="89"/>
      <c r="E93" s="89"/>
      <c r="F93" s="89"/>
      <c r="G93" s="89"/>
      <c r="I93" s="278"/>
    </row>
    <row r="94" spans="1:12" x14ac:dyDescent="0.2">
      <c r="B94" s="88" t="s">
        <v>7</v>
      </c>
      <c r="C94" s="88"/>
      <c r="D94" s="89"/>
      <c r="E94" s="89">
        <v>0</v>
      </c>
      <c r="F94" s="89">
        <v>0</v>
      </c>
      <c r="G94" s="89">
        <v>0</v>
      </c>
      <c r="I94" s="278"/>
    </row>
    <row r="95" spans="1:12" ht="28.5" x14ac:dyDescent="0.2">
      <c r="B95" s="74" t="s">
        <v>700</v>
      </c>
      <c r="C95" s="74"/>
      <c r="D95" s="89"/>
      <c r="E95" s="89"/>
      <c r="F95" s="89"/>
      <c r="G95" s="89"/>
      <c r="I95" s="278"/>
    </row>
    <row r="96" spans="1:12" x14ac:dyDescent="0.2">
      <c r="B96" s="53" t="s">
        <v>192</v>
      </c>
      <c r="D96" s="55"/>
      <c r="E96" s="55"/>
      <c r="F96" s="55"/>
      <c r="G96" s="55"/>
      <c r="I96" s="55"/>
    </row>
    <row r="99" spans="2:9" x14ac:dyDescent="0.2">
      <c r="B99" s="53" t="s">
        <v>378</v>
      </c>
    </row>
    <row r="100" spans="2:9" x14ac:dyDescent="0.2">
      <c r="B100" s="88" t="s">
        <v>379</v>
      </c>
      <c r="C100" s="88" t="s">
        <v>682</v>
      </c>
      <c r="D100" s="88"/>
      <c r="E100" s="88"/>
      <c r="F100" s="88"/>
      <c r="G100" s="88"/>
      <c r="H100" s="270" t="s">
        <v>23</v>
      </c>
      <c r="I100" s="55"/>
    </row>
    <row r="101" spans="2:9" x14ac:dyDescent="0.2">
      <c r="B101" s="88" t="s">
        <v>380</v>
      </c>
      <c r="C101" s="88" t="s">
        <v>682</v>
      </c>
      <c r="D101" s="89"/>
      <c r="E101" s="89"/>
      <c r="F101" s="89"/>
      <c r="G101" s="89"/>
      <c r="H101" s="270" t="s">
        <v>26</v>
      </c>
      <c r="I101" s="278"/>
    </row>
    <row r="102" spans="2:9" x14ac:dyDescent="0.2">
      <c r="B102" s="88"/>
      <c r="C102" s="88" t="s">
        <v>46</v>
      </c>
      <c r="D102" s="89" t="s">
        <v>381</v>
      </c>
      <c r="E102" s="89" t="s">
        <v>381</v>
      </c>
      <c r="F102" s="89" t="s">
        <v>381</v>
      </c>
      <c r="G102" s="89"/>
      <c r="H102" s="270" t="s">
        <v>160</v>
      </c>
      <c r="I102" s="278"/>
    </row>
    <row r="103" spans="2:9" x14ac:dyDescent="0.2">
      <c r="B103" s="88" t="s">
        <v>712</v>
      </c>
      <c r="C103" s="88" t="s">
        <v>682</v>
      </c>
      <c r="D103" s="89"/>
      <c r="E103" s="89"/>
      <c r="F103" s="89"/>
      <c r="G103" s="89" t="s">
        <v>382</v>
      </c>
      <c r="H103" s="270" t="s">
        <v>36</v>
      </c>
      <c r="I103" s="278"/>
    </row>
    <row r="104" spans="2:9" x14ac:dyDescent="0.2">
      <c r="B104" s="88"/>
      <c r="C104" s="88" t="s">
        <v>46</v>
      </c>
      <c r="D104" s="89" t="s">
        <v>381</v>
      </c>
      <c r="E104" s="89" t="s">
        <v>381</v>
      </c>
      <c r="F104" s="89" t="s">
        <v>381</v>
      </c>
      <c r="G104" s="89"/>
      <c r="H104" s="270" t="s">
        <v>40</v>
      </c>
      <c r="I104" s="278"/>
    </row>
    <row r="105" spans="2:9" x14ac:dyDescent="0.2">
      <c r="B105" s="88" t="s">
        <v>713</v>
      </c>
      <c r="C105" s="88" t="s">
        <v>682</v>
      </c>
      <c r="D105" s="89"/>
      <c r="E105" s="89"/>
      <c r="F105" s="89"/>
      <c r="G105" s="89" t="s">
        <v>383</v>
      </c>
      <c r="H105" s="270" t="s">
        <v>51</v>
      </c>
      <c r="I105" s="278"/>
    </row>
    <row r="106" spans="2:9" x14ac:dyDescent="0.2">
      <c r="B106" s="88"/>
      <c r="C106" s="88" t="s">
        <v>46</v>
      </c>
      <c r="D106" s="89" t="s">
        <v>381</v>
      </c>
      <c r="E106" s="89" t="s">
        <v>381</v>
      </c>
      <c r="F106" s="89" t="s">
        <v>381</v>
      </c>
      <c r="G106" s="89"/>
      <c r="H106" s="270" t="s">
        <v>60</v>
      </c>
      <c r="I106" s="278"/>
    </row>
    <row r="107" spans="2:9" x14ac:dyDescent="0.2">
      <c r="B107" s="88" t="s">
        <v>714</v>
      </c>
      <c r="C107" s="88" t="s">
        <v>682</v>
      </c>
      <c r="D107" s="88"/>
      <c r="E107" s="88"/>
      <c r="F107" s="88"/>
      <c r="G107" s="88" t="s">
        <v>384</v>
      </c>
      <c r="H107" s="270" t="s">
        <v>63</v>
      </c>
      <c r="I107" s="55"/>
    </row>
    <row r="108" spans="2:9" x14ac:dyDescent="0.2">
      <c r="B108" s="88"/>
      <c r="C108" s="88" t="s">
        <v>46</v>
      </c>
      <c r="D108" s="89" t="s">
        <v>381</v>
      </c>
      <c r="E108" s="89" t="s">
        <v>381</v>
      </c>
      <c r="F108" s="89" t="s">
        <v>381</v>
      </c>
      <c r="G108" s="89"/>
      <c r="H108" s="270" t="s">
        <v>66</v>
      </c>
      <c r="I108" s="278"/>
    </row>
  </sheetData>
  <mergeCells count="7">
    <mergeCell ref="A1:G1"/>
    <mergeCell ref="C20:G20"/>
    <mergeCell ref="C34:H34"/>
    <mergeCell ref="A9:A10"/>
    <mergeCell ref="A11:A12"/>
    <mergeCell ref="A13:A14"/>
    <mergeCell ref="C15:G15"/>
  </mergeCells>
  <hyperlinks>
    <hyperlink ref="I87"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2"/>
  <sheetViews>
    <sheetView topLeftCell="A49" zoomScale="90" zoomScaleNormal="90" workbookViewId="0">
      <selection activeCell="B57" sqref="B57:B58"/>
    </sheetView>
  </sheetViews>
  <sheetFormatPr baseColWidth="10" defaultColWidth="8.7109375" defaultRowHeight="15" x14ac:dyDescent="0.25"/>
  <cols>
    <col min="2" max="2" width="47.28515625" customWidth="1"/>
    <col min="3" max="3" width="11.28515625" customWidth="1"/>
    <col min="4" max="4" width="16.42578125" customWidth="1"/>
    <col min="5" max="5" width="14.140625" customWidth="1"/>
    <col min="6" max="6" width="13.85546875" customWidth="1"/>
    <col min="7" max="7" width="14.140625" customWidth="1"/>
    <col min="8" max="8" width="50.7109375" customWidth="1"/>
    <col min="9" max="9" width="18.7109375" customWidth="1"/>
    <col min="10" max="10" width="17.85546875" customWidth="1"/>
    <col min="11" max="11" width="55.7109375" customWidth="1"/>
    <col min="12" max="12" width="12" customWidth="1"/>
    <col min="13" max="13" width="14" customWidth="1"/>
    <col min="14" max="14" width="12.7109375" customWidth="1"/>
    <col min="15" max="15" width="19.42578125" customWidth="1"/>
    <col min="16" max="16" width="13" customWidth="1"/>
    <col min="17" max="17" width="13.42578125" customWidth="1"/>
    <col min="18" max="18" width="20.42578125" customWidth="1"/>
  </cols>
  <sheetData>
    <row r="1" spans="1:43" ht="15.75" x14ac:dyDescent="0.25">
      <c r="A1" s="637" t="s">
        <v>385</v>
      </c>
      <c r="B1" s="637"/>
      <c r="C1" s="637"/>
      <c r="D1" s="637"/>
      <c r="E1" s="637"/>
      <c r="F1" s="637"/>
      <c r="G1" s="637"/>
      <c r="H1" s="637"/>
      <c r="I1" s="637"/>
      <c r="J1" s="637"/>
      <c r="K1" s="274"/>
    </row>
    <row r="2" spans="1:43" ht="15.75" thickBot="1" x14ac:dyDescent="0.3">
      <c r="A2" s="3"/>
      <c r="B2" s="3"/>
      <c r="C2" s="3"/>
      <c r="D2" s="3"/>
      <c r="E2" s="3"/>
      <c r="F2" s="3"/>
      <c r="G2" s="3"/>
      <c r="H2" s="3"/>
      <c r="I2" s="3"/>
      <c r="J2" s="4"/>
    </row>
    <row r="3" spans="1:43" s="1" customFormat="1" ht="15.75" thickTop="1" x14ac:dyDescent="0.25">
      <c r="B3" s="162" t="s">
        <v>11</v>
      </c>
      <c r="C3" s="162" t="s">
        <v>11</v>
      </c>
      <c r="D3" s="163">
        <v>2023</v>
      </c>
      <c r="E3" s="163">
        <v>2024</v>
      </c>
      <c r="F3" s="163">
        <v>2025</v>
      </c>
      <c r="G3" s="164">
        <v>2026</v>
      </c>
      <c r="H3" s="277"/>
      <c r="I3" s="279"/>
      <c r="L3"/>
      <c r="M3"/>
      <c r="N3"/>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s="1" customFormat="1" ht="41.25" customHeight="1" x14ac:dyDescent="0.25">
      <c r="B4" s="165" t="s">
        <v>12</v>
      </c>
      <c r="C4" s="165" t="s">
        <v>12</v>
      </c>
      <c r="D4" s="153">
        <v>5000000</v>
      </c>
      <c r="E4" s="153">
        <f>+(D4*J5)+D4</f>
        <v>5125000</v>
      </c>
      <c r="F4" s="153">
        <f>+(E4*J5)+E4</f>
        <v>5253125</v>
      </c>
      <c r="G4" s="166">
        <f>+(F4*J5)+F4</f>
        <v>5384453.125</v>
      </c>
      <c r="H4" s="56"/>
      <c r="I4" s="280"/>
      <c r="J4" s="90" t="s">
        <v>13</v>
      </c>
      <c r="L4"/>
      <c r="M4"/>
      <c r="N4"/>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s="1" customFormat="1" ht="15.75" thickBot="1" x14ac:dyDescent="0.3">
      <c r="B5" s="167" t="s">
        <v>15</v>
      </c>
      <c r="C5" s="167" t="s">
        <v>15</v>
      </c>
      <c r="D5" s="168">
        <v>2000000</v>
      </c>
      <c r="E5" s="168">
        <f>+(D5*J5)+D5</f>
        <v>2050000</v>
      </c>
      <c r="F5" s="168">
        <f>+(E5*J5)+E5</f>
        <v>2101250</v>
      </c>
      <c r="G5" s="169">
        <f>+(F5*J5)+F5</f>
        <v>2153781.25</v>
      </c>
      <c r="H5" s="56"/>
      <c r="I5" s="280"/>
      <c r="J5" s="91">
        <v>2.5000000000000001E-2</v>
      </c>
      <c r="L5"/>
      <c r="M5"/>
      <c r="N5"/>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33" customHeight="1" thickTop="1" x14ac:dyDescent="0.3">
      <c r="A6" s="48"/>
      <c r="B6" s="734" t="s">
        <v>386</v>
      </c>
      <c r="C6" s="734"/>
      <c r="D6" s="734"/>
      <c r="E6" s="734"/>
      <c r="F6" s="734"/>
      <c r="G6" s="734"/>
      <c r="H6" s="281"/>
      <c r="I6" s="281"/>
      <c r="J6" s="48"/>
      <c r="K6" s="145"/>
    </row>
    <row r="7" spans="1:43" ht="18" customHeight="1" x14ac:dyDescent="0.25">
      <c r="A7" s="146"/>
      <c r="B7" s="146"/>
      <c r="C7" s="146"/>
      <c r="D7" s="49"/>
      <c r="E7" s="49"/>
      <c r="F7" s="49"/>
      <c r="G7" s="49"/>
      <c r="H7" s="48"/>
      <c r="J7" s="48"/>
      <c r="K7" s="145"/>
    </row>
    <row r="8" spans="1:43" ht="33" customHeight="1" x14ac:dyDescent="0.25">
      <c r="A8" s="146"/>
      <c r="B8" s="146" t="s">
        <v>387</v>
      </c>
      <c r="C8" s="146"/>
      <c r="D8" s="49"/>
      <c r="E8" s="49"/>
      <c r="F8" s="49"/>
      <c r="G8" s="49"/>
      <c r="H8" s="48"/>
      <c r="I8" s="48"/>
      <c r="J8" s="48"/>
    </row>
    <row r="9" spans="1:43" ht="48" customHeight="1" x14ac:dyDescent="0.25">
      <c r="A9" s="49"/>
      <c r="B9" s="459"/>
      <c r="C9" s="459"/>
      <c r="D9" s="459">
        <v>2023</v>
      </c>
      <c r="E9" s="459">
        <v>2024</v>
      </c>
      <c r="F9" s="459">
        <v>2025</v>
      </c>
      <c r="G9" s="459">
        <v>2026</v>
      </c>
      <c r="H9" s="459" t="s">
        <v>388</v>
      </c>
      <c r="I9" s="585" t="s">
        <v>20</v>
      </c>
      <c r="J9" s="50"/>
      <c r="K9" s="145"/>
    </row>
    <row r="10" spans="1:43" ht="33" customHeight="1" x14ac:dyDescent="0.25">
      <c r="A10" s="6">
        <v>1.1000000000000001</v>
      </c>
      <c r="B10" s="308" t="s">
        <v>389</v>
      </c>
      <c r="C10" s="308" t="s">
        <v>682</v>
      </c>
      <c r="D10" s="451">
        <v>14000000</v>
      </c>
      <c r="E10" s="451">
        <f>+D10*1.03</f>
        <v>14420000</v>
      </c>
      <c r="F10" s="451">
        <f>+E10*1.03</f>
        <v>14852600</v>
      </c>
      <c r="G10" s="451">
        <f>+F10*1.03</f>
        <v>15298178</v>
      </c>
      <c r="H10" s="461" t="s">
        <v>390</v>
      </c>
      <c r="I10" s="460"/>
      <c r="K10" s="274"/>
    </row>
    <row r="11" spans="1:43" ht="33" customHeight="1" x14ac:dyDescent="0.25">
      <c r="A11" s="6">
        <v>1.2</v>
      </c>
      <c r="B11" s="461" t="s">
        <v>391</v>
      </c>
      <c r="C11" s="308" t="s">
        <v>46</v>
      </c>
      <c r="D11" s="147">
        <v>0</v>
      </c>
      <c r="E11" s="462">
        <v>0</v>
      </c>
      <c r="F11" s="462">
        <v>0.05</v>
      </c>
      <c r="G11" s="462">
        <v>0.05</v>
      </c>
      <c r="H11" s="461" t="s">
        <v>392</v>
      </c>
      <c r="I11" s="460"/>
      <c r="K11" s="269"/>
    </row>
    <row r="12" spans="1:43" ht="33" customHeight="1" x14ac:dyDescent="0.25">
      <c r="A12" s="6">
        <v>1.3</v>
      </c>
      <c r="B12" s="461" t="s">
        <v>393</v>
      </c>
      <c r="C12" s="463" t="s">
        <v>682</v>
      </c>
      <c r="D12" s="451">
        <f>+D10+(+D10*D11)</f>
        <v>14000000</v>
      </c>
      <c r="E12" s="451">
        <f>+E10+(+E10*E11)</f>
        <v>14420000</v>
      </c>
      <c r="F12" s="451">
        <f>+F10+(+F10*F11)</f>
        <v>15595230</v>
      </c>
      <c r="G12" s="451">
        <f>+G10+(+G10*G11)</f>
        <v>16063086.9</v>
      </c>
      <c r="H12" s="451" t="s">
        <v>394</v>
      </c>
      <c r="I12" s="460"/>
      <c r="K12" s="269"/>
    </row>
    <row r="13" spans="1:43" ht="66" customHeight="1" x14ac:dyDescent="0.25">
      <c r="A13" s="6">
        <v>1.4</v>
      </c>
      <c r="B13" s="308" t="s">
        <v>395</v>
      </c>
      <c r="C13" s="308" t="s">
        <v>46</v>
      </c>
      <c r="D13" s="462">
        <v>1</v>
      </c>
      <c r="E13" s="462">
        <v>1</v>
      </c>
      <c r="F13" s="462">
        <v>1</v>
      </c>
      <c r="G13" s="462">
        <v>1</v>
      </c>
      <c r="H13" s="286" t="s">
        <v>396</v>
      </c>
      <c r="I13" s="462"/>
      <c r="K13" s="307"/>
    </row>
    <row r="14" spans="1:43" ht="49.5" customHeight="1" x14ac:dyDescent="0.25">
      <c r="A14" s="6">
        <v>1.5</v>
      </c>
      <c r="B14" s="308" t="s">
        <v>397</v>
      </c>
      <c r="C14" s="308" t="s">
        <v>682</v>
      </c>
      <c r="D14" s="451">
        <f>+D12*D13</f>
        <v>14000000</v>
      </c>
      <c r="E14" s="451">
        <f t="shared" ref="E14:G14" si="0">+E12*E13</f>
        <v>14420000</v>
      </c>
      <c r="F14" s="451">
        <f t="shared" si="0"/>
        <v>15595230</v>
      </c>
      <c r="G14" s="451">
        <f t="shared" si="0"/>
        <v>16063086.9</v>
      </c>
      <c r="H14" s="461"/>
      <c r="I14" s="462"/>
      <c r="K14" s="307"/>
    </row>
    <row r="15" spans="1:43" ht="33" customHeight="1" x14ac:dyDescent="0.25">
      <c r="A15" s="7">
        <v>1.6</v>
      </c>
      <c r="B15" s="286" t="s">
        <v>262</v>
      </c>
      <c r="C15" s="286" t="s">
        <v>46</v>
      </c>
      <c r="D15" s="489">
        <v>0.15</v>
      </c>
      <c r="E15" s="489">
        <v>0.15</v>
      </c>
      <c r="F15" s="489">
        <v>0.15</v>
      </c>
      <c r="G15" s="489">
        <v>0.15</v>
      </c>
      <c r="H15" s="286" t="s">
        <v>263</v>
      </c>
      <c r="I15" s="489"/>
    </row>
    <row r="16" spans="1:43" ht="33" customHeight="1" x14ac:dyDescent="0.25">
      <c r="A16" s="7">
        <v>1.7</v>
      </c>
      <c r="B16" s="286" t="s">
        <v>398</v>
      </c>
      <c r="C16" s="286" t="s">
        <v>46</v>
      </c>
      <c r="D16" s="451">
        <f>+D14+(+D14*D15)</f>
        <v>16100000</v>
      </c>
      <c r="E16" s="451">
        <f t="shared" ref="E16" si="1">+E14+(+E14*E15)</f>
        <v>16583000</v>
      </c>
      <c r="F16" s="451">
        <f t="shared" ref="F16" si="2">+F14+(+F14*F15)</f>
        <v>17934514.5</v>
      </c>
      <c r="G16" s="451">
        <f t="shared" ref="G16" si="3">+G14+(+G14*G15)</f>
        <v>18472549.935000002</v>
      </c>
      <c r="H16" s="489" t="s">
        <v>399</v>
      </c>
      <c r="I16" s="489"/>
    </row>
    <row r="17" spans="1:12" ht="25.5" customHeight="1" x14ac:dyDescent="0.25">
      <c r="A17" s="63">
        <v>2.2999999999999998</v>
      </c>
      <c r="B17" s="744" t="s">
        <v>400</v>
      </c>
      <c r="C17" s="150" t="s">
        <v>46</v>
      </c>
      <c r="D17" s="479">
        <v>0.65</v>
      </c>
      <c r="E17" s="479">
        <v>0.65</v>
      </c>
      <c r="F17" s="479">
        <v>0.65</v>
      </c>
      <c r="G17" s="479">
        <v>0.65</v>
      </c>
      <c r="H17" s="464" t="s">
        <v>401</v>
      </c>
      <c r="I17" s="464"/>
      <c r="J17" s="735"/>
      <c r="K17" s="735"/>
      <c r="L17" s="269"/>
    </row>
    <row r="18" spans="1:12" ht="25.5" customHeight="1" x14ac:dyDescent="0.25">
      <c r="A18" s="63"/>
      <c r="B18" s="745"/>
      <c r="C18" s="150" t="s">
        <v>682</v>
      </c>
      <c r="D18" s="466">
        <f>+D16*D17</f>
        <v>10465000</v>
      </c>
      <c r="E18" s="466">
        <f t="shared" ref="E18:G18" si="4">+E16*E17</f>
        <v>10778950</v>
      </c>
      <c r="F18" s="466">
        <f t="shared" si="4"/>
        <v>11657434.425000001</v>
      </c>
      <c r="G18" s="466">
        <f t="shared" si="4"/>
        <v>12007157.457750002</v>
      </c>
      <c r="H18" s="465"/>
      <c r="I18" s="464"/>
      <c r="J18" s="283"/>
      <c r="K18" s="283"/>
      <c r="L18" s="269"/>
    </row>
    <row r="19" spans="1:12" ht="25.5" customHeight="1" x14ac:dyDescent="0.25">
      <c r="A19" s="63">
        <v>2.4</v>
      </c>
      <c r="B19" s="746" t="s">
        <v>402</v>
      </c>
      <c r="C19" s="467" t="s">
        <v>46</v>
      </c>
      <c r="D19" s="480">
        <v>0.05</v>
      </c>
      <c r="E19" s="480">
        <v>0.05</v>
      </c>
      <c r="F19" s="480">
        <v>0.15</v>
      </c>
      <c r="G19" s="480">
        <v>0.15</v>
      </c>
      <c r="H19" s="468" t="s">
        <v>403</v>
      </c>
      <c r="I19" s="468"/>
      <c r="J19" s="735"/>
      <c r="K19" s="735"/>
      <c r="L19" s="269"/>
    </row>
    <row r="20" spans="1:12" ht="25.5" customHeight="1" x14ac:dyDescent="0.25">
      <c r="A20" s="63"/>
      <c r="B20" s="747"/>
      <c r="C20" s="467" t="s">
        <v>682</v>
      </c>
      <c r="D20" s="469">
        <f>+D16*D19</f>
        <v>805000</v>
      </c>
      <c r="E20" s="469">
        <f t="shared" ref="E20:G20" si="5">+E16*E19</f>
        <v>829150</v>
      </c>
      <c r="F20" s="469">
        <f t="shared" si="5"/>
        <v>2690177.1749999998</v>
      </c>
      <c r="G20" s="469">
        <f t="shared" si="5"/>
        <v>2770882.4902500003</v>
      </c>
      <c r="H20" s="470"/>
      <c r="I20" s="468"/>
      <c r="J20" s="283"/>
      <c r="K20" s="283"/>
      <c r="L20" s="269"/>
    </row>
    <row r="21" spans="1:12" ht="25.5" customHeight="1" x14ac:dyDescent="0.25">
      <c r="A21" s="63">
        <v>2.5</v>
      </c>
      <c r="B21" s="748" t="s">
        <v>404</v>
      </c>
      <c r="C21" s="472" t="s">
        <v>46</v>
      </c>
      <c r="D21" s="403">
        <v>0.3</v>
      </c>
      <c r="E21" s="403">
        <v>0.3</v>
      </c>
      <c r="F21" s="403">
        <v>0.2</v>
      </c>
      <c r="G21" s="403">
        <v>0.2</v>
      </c>
      <c r="H21" s="473" t="s">
        <v>405</v>
      </c>
      <c r="I21" s="473"/>
      <c r="J21" s="735"/>
      <c r="K21" s="735"/>
      <c r="L21" s="269"/>
    </row>
    <row r="22" spans="1:12" ht="25.5" customHeight="1" x14ac:dyDescent="0.25">
      <c r="A22" s="63"/>
      <c r="B22" s="749"/>
      <c r="C22" s="472" t="s">
        <v>682</v>
      </c>
      <c r="D22" s="474">
        <f>+D16*D21</f>
        <v>4830000</v>
      </c>
      <c r="E22" s="474">
        <f t="shared" ref="E22:G22" si="6">+E16*E21</f>
        <v>4974900</v>
      </c>
      <c r="F22" s="474">
        <f t="shared" si="6"/>
        <v>3586902.9000000004</v>
      </c>
      <c r="G22" s="474">
        <f t="shared" si="6"/>
        <v>3694509.9870000007</v>
      </c>
      <c r="H22" s="475"/>
      <c r="I22" s="473"/>
      <c r="J22" s="283"/>
      <c r="K22" s="283"/>
      <c r="L22" s="269"/>
    </row>
    <row r="23" spans="1:12" s="284" customFormat="1" ht="19.5" customHeight="1" x14ac:dyDescent="0.25">
      <c r="A23" s="284">
        <v>3</v>
      </c>
      <c r="B23" s="754" t="s">
        <v>406</v>
      </c>
      <c r="C23" s="755"/>
      <c r="D23" s="755"/>
      <c r="E23" s="755"/>
      <c r="F23" s="755"/>
      <c r="G23" s="755"/>
      <c r="H23" s="755"/>
      <c r="I23" s="755"/>
      <c r="K23" s="285"/>
    </row>
    <row r="24" spans="1:12" ht="26.25" x14ac:dyDescent="0.25">
      <c r="A24">
        <v>3.1</v>
      </c>
      <c r="B24" s="461" t="s">
        <v>407</v>
      </c>
      <c r="C24" s="461"/>
      <c r="D24" s="487"/>
      <c r="E24" s="487"/>
      <c r="F24" s="487"/>
      <c r="G24" s="487"/>
      <c r="H24" s="487"/>
      <c r="I24" s="487"/>
      <c r="L24" s="53"/>
    </row>
    <row r="25" spans="1:12" ht="33" customHeight="1" x14ac:dyDescent="0.25">
      <c r="A25" s="63" t="s">
        <v>258</v>
      </c>
      <c r="B25" s="286" t="s">
        <v>408</v>
      </c>
      <c r="C25" s="286" t="s">
        <v>46</v>
      </c>
      <c r="D25" s="488">
        <v>0.2</v>
      </c>
      <c r="E25" s="488">
        <v>0.2</v>
      </c>
      <c r="F25" s="488">
        <v>0.2</v>
      </c>
      <c r="G25" s="488">
        <v>0.2</v>
      </c>
      <c r="H25" s="488" t="s">
        <v>409</v>
      </c>
      <c r="I25" s="488"/>
      <c r="L25" s="53"/>
    </row>
    <row r="26" spans="1:12" ht="33" customHeight="1" x14ac:dyDescent="0.25">
      <c r="A26" s="63" t="s">
        <v>261</v>
      </c>
      <c r="B26" s="286" t="s">
        <v>410</v>
      </c>
      <c r="C26" s="286" t="s">
        <v>46</v>
      </c>
      <c r="D26" s="451">
        <f>+D16*D25</f>
        <v>3220000</v>
      </c>
      <c r="E26" s="451">
        <f t="shared" ref="E26:G26" si="7">+E16*E25</f>
        <v>3316600</v>
      </c>
      <c r="F26" s="451">
        <f t="shared" si="7"/>
        <v>3586902.9000000004</v>
      </c>
      <c r="G26" s="451">
        <f t="shared" si="7"/>
        <v>3694509.9870000007</v>
      </c>
      <c r="H26" s="489" t="s">
        <v>410</v>
      </c>
      <c r="I26" s="489"/>
    </row>
    <row r="27" spans="1:12" ht="33" customHeight="1" x14ac:dyDescent="0.25">
      <c r="A27" s="63" t="s">
        <v>264</v>
      </c>
      <c r="B27" s="286" t="s">
        <v>411</v>
      </c>
      <c r="C27" s="286" t="s">
        <v>46</v>
      </c>
      <c r="D27" s="489">
        <v>0.8</v>
      </c>
      <c r="E27" s="489">
        <v>0.8</v>
      </c>
      <c r="F27" s="489">
        <v>0.8</v>
      </c>
      <c r="G27" s="489">
        <v>0.8</v>
      </c>
      <c r="H27" s="489" t="s">
        <v>412</v>
      </c>
      <c r="I27" s="489"/>
    </row>
    <row r="28" spans="1:12" ht="33" customHeight="1" x14ac:dyDescent="0.25">
      <c r="A28" s="63" t="s">
        <v>413</v>
      </c>
      <c r="B28" s="286" t="s">
        <v>399</v>
      </c>
      <c r="C28" s="286" t="s">
        <v>46</v>
      </c>
      <c r="D28" s="451">
        <f>+D16*D27</f>
        <v>12880000</v>
      </c>
      <c r="E28" s="451">
        <f t="shared" ref="E28:G28" si="8">+E16*E27</f>
        <v>13266400</v>
      </c>
      <c r="F28" s="451">
        <f t="shared" si="8"/>
        <v>14347611.600000001</v>
      </c>
      <c r="G28" s="451">
        <f t="shared" si="8"/>
        <v>14778039.948000003</v>
      </c>
      <c r="H28" s="489" t="s">
        <v>399</v>
      </c>
      <c r="I28" s="489"/>
    </row>
    <row r="29" spans="1:12" ht="25.5" customHeight="1" x14ac:dyDescent="0.25">
      <c r="A29" s="63">
        <v>4.0999999999999996</v>
      </c>
      <c r="B29" s="750" t="s">
        <v>414</v>
      </c>
      <c r="C29" s="151" t="s">
        <v>46</v>
      </c>
      <c r="D29" s="479">
        <v>1</v>
      </c>
      <c r="E29" s="479">
        <v>1</v>
      </c>
      <c r="F29" s="479">
        <v>1</v>
      </c>
      <c r="G29" s="479">
        <v>1</v>
      </c>
      <c r="H29" s="478"/>
      <c r="I29" s="478" t="s">
        <v>40</v>
      </c>
    </row>
    <row r="30" spans="1:12" ht="25.5" customHeight="1" x14ac:dyDescent="0.25">
      <c r="A30" s="63"/>
      <c r="B30" s="750"/>
      <c r="C30" s="151" t="s">
        <v>682</v>
      </c>
      <c r="D30" s="476">
        <f>+D18*D29</f>
        <v>10465000</v>
      </c>
      <c r="E30" s="476">
        <f t="shared" ref="E30:G30" si="9">+E18*E29</f>
        <v>10778950</v>
      </c>
      <c r="F30" s="476">
        <f t="shared" si="9"/>
        <v>11657434.425000001</v>
      </c>
      <c r="G30" s="476">
        <f t="shared" si="9"/>
        <v>12007157.457750002</v>
      </c>
      <c r="H30" s="477"/>
      <c r="I30" s="478" t="s">
        <v>36</v>
      </c>
      <c r="J30" s="283"/>
      <c r="K30" s="283"/>
      <c r="L30" s="269"/>
    </row>
    <row r="31" spans="1:12" ht="18.95" customHeight="1" x14ac:dyDescent="0.25">
      <c r="A31" s="63">
        <v>4.2</v>
      </c>
      <c r="B31" s="750" t="s">
        <v>415</v>
      </c>
      <c r="C31" s="151" t="s">
        <v>46</v>
      </c>
      <c r="D31" s="479">
        <v>0.2</v>
      </c>
      <c r="E31" s="479">
        <v>0.2</v>
      </c>
      <c r="F31" s="479">
        <v>0.2</v>
      </c>
      <c r="G31" s="479">
        <v>0.2</v>
      </c>
      <c r="H31" s="478"/>
      <c r="I31" s="478" t="s">
        <v>60</v>
      </c>
      <c r="J31" s="735"/>
      <c r="K31" s="735"/>
      <c r="L31" s="269"/>
    </row>
    <row r="32" spans="1:12" ht="18.95" customHeight="1" x14ac:dyDescent="0.25">
      <c r="A32" s="63"/>
      <c r="B32" s="758"/>
      <c r="C32" s="151" t="s">
        <v>682</v>
      </c>
      <c r="D32" s="476">
        <f>+D30*D31</f>
        <v>2093000</v>
      </c>
      <c r="E32" s="476">
        <f t="shared" ref="E32:G32" si="10">+E30*E31</f>
        <v>2155790</v>
      </c>
      <c r="F32" s="476">
        <f t="shared" si="10"/>
        <v>2331486.8850000002</v>
      </c>
      <c r="G32" s="476">
        <f t="shared" si="10"/>
        <v>2401431.4915500004</v>
      </c>
      <c r="H32" s="478"/>
      <c r="I32" s="478" t="s">
        <v>51</v>
      </c>
      <c r="J32" s="283"/>
      <c r="K32" s="283"/>
      <c r="L32" s="269"/>
    </row>
    <row r="33" spans="1:18" ht="18.95" customHeight="1" x14ac:dyDescent="0.25">
      <c r="A33" s="63">
        <v>4.3</v>
      </c>
      <c r="B33" s="738" t="s">
        <v>416</v>
      </c>
      <c r="C33" s="151" t="s">
        <v>46</v>
      </c>
      <c r="D33" s="479">
        <v>0.8</v>
      </c>
      <c r="E33" s="479">
        <v>0.8</v>
      </c>
      <c r="F33" s="479">
        <v>0.8</v>
      </c>
      <c r="G33" s="479">
        <v>0.8</v>
      </c>
      <c r="H33" s="477"/>
      <c r="I33" s="478" t="s">
        <v>417</v>
      </c>
      <c r="J33" s="735"/>
      <c r="K33" s="735"/>
      <c r="L33" s="269"/>
    </row>
    <row r="34" spans="1:18" ht="18.95" customHeight="1" x14ac:dyDescent="0.25">
      <c r="A34" s="63"/>
      <c r="B34" s="739"/>
      <c r="C34" s="151" t="s">
        <v>682</v>
      </c>
      <c r="D34" s="476">
        <f>+D30*D33</f>
        <v>8372000</v>
      </c>
      <c r="E34" s="476">
        <f t="shared" ref="E34:G34" si="11">+E30*E33</f>
        <v>8623160</v>
      </c>
      <c r="F34" s="476">
        <f t="shared" si="11"/>
        <v>9325947.540000001</v>
      </c>
      <c r="G34" s="476">
        <f t="shared" si="11"/>
        <v>9605725.9662000015</v>
      </c>
      <c r="H34" s="477"/>
      <c r="I34" s="478" t="s">
        <v>63</v>
      </c>
      <c r="J34" s="283"/>
      <c r="K34" s="283"/>
      <c r="L34" s="269"/>
    </row>
    <row r="35" spans="1:18" ht="25.5" customHeight="1" x14ac:dyDescent="0.25">
      <c r="A35" s="63">
        <v>5.0999999999999996</v>
      </c>
      <c r="B35" s="736" t="s">
        <v>418</v>
      </c>
      <c r="C35" s="287" t="s">
        <v>682</v>
      </c>
      <c r="D35" s="481">
        <v>1</v>
      </c>
      <c r="E35" s="481">
        <v>1</v>
      </c>
      <c r="F35" s="481">
        <v>1</v>
      </c>
      <c r="G35" s="481">
        <v>1</v>
      </c>
      <c r="H35" s="289"/>
      <c r="I35" s="288" t="s">
        <v>315</v>
      </c>
      <c r="J35" s="735"/>
      <c r="K35" s="735"/>
      <c r="L35" s="269"/>
    </row>
    <row r="36" spans="1:18" ht="25.5" customHeight="1" x14ac:dyDescent="0.25">
      <c r="A36" s="63"/>
      <c r="B36" s="737"/>
      <c r="C36" s="287" t="s">
        <v>46</v>
      </c>
      <c r="D36" s="471">
        <f>+D20*D35</f>
        <v>805000</v>
      </c>
      <c r="E36" s="471">
        <f t="shared" ref="E36:G36" si="12">+E20*E35</f>
        <v>829150</v>
      </c>
      <c r="F36" s="471">
        <f t="shared" si="12"/>
        <v>2690177.1749999998</v>
      </c>
      <c r="G36" s="471">
        <f t="shared" si="12"/>
        <v>2770882.4902500003</v>
      </c>
      <c r="H36" s="289"/>
      <c r="I36" s="288" t="s">
        <v>315</v>
      </c>
      <c r="J36" s="283"/>
      <c r="K36" s="283"/>
      <c r="L36" s="269"/>
    </row>
    <row r="37" spans="1:18" ht="25.5" customHeight="1" x14ac:dyDescent="0.25">
      <c r="A37" s="63">
        <v>5.2</v>
      </c>
      <c r="B37" s="756" t="s">
        <v>419</v>
      </c>
      <c r="C37" s="482" t="s">
        <v>46</v>
      </c>
      <c r="D37" s="486">
        <v>0.15</v>
      </c>
      <c r="E37" s="486">
        <v>0.15</v>
      </c>
      <c r="F37" s="486">
        <v>0.2</v>
      </c>
      <c r="G37" s="486">
        <v>0.2</v>
      </c>
      <c r="H37" s="485"/>
      <c r="I37" s="485" t="s">
        <v>355</v>
      </c>
      <c r="J37" s="735"/>
      <c r="K37" s="735"/>
      <c r="L37" s="269"/>
    </row>
    <row r="38" spans="1:18" ht="25.5" customHeight="1" x14ac:dyDescent="0.25">
      <c r="A38" s="63"/>
      <c r="B38" s="757"/>
      <c r="C38" s="482" t="s">
        <v>682</v>
      </c>
      <c r="D38" s="483">
        <f>+D22*D37</f>
        <v>724500</v>
      </c>
      <c r="E38" s="483">
        <f t="shared" ref="E38:G38" si="13">+E22*E37</f>
        <v>746235</v>
      </c>
      <c r="F38" s="483">
        <f t="shared" si="13"/>
        <v>717380.58000000007</v>
      </c>
      <c r="G38" s="483">
        <f t="shared" si="13"/>
        <v>738901.99740000023</v>
      </c>
      <c r="H38" s="484"/>
      <c r="I38" s="485" t="s">
        <v>354</v>
      </c>
      <c r="J38" s="283"/>
      <c r="K38" s="283"/>
      <c r="L38" s="269"/>
    </row>
    <row r="39" spans="1:18" ht="18.95" customHeight="1" x14ac:dyDescent="0.25">
      <c r="A39" s="63">
        <v>5.3</v>
      </c>
      <c r="B39" s="756" t="s">
        <v>415</v>
      </c>
      <c r="C39" s="482" t="s">
        <v>46</v>
      </c>
      <c r="D39" s="486">
        <v>0.2</v>
      </c>
      <c r="E39" s="486">
        <v>0.2</v>
      </c>
      <c r="F39" s="486">
        <v>0.2</v>
      </c>
      <c r="G39" s="486">
        <v>0.2</v>
      </c>
      <c r="H39" s="485"/>
      <c r="I39" s="485" t="s">
        <v>359</v>
      </c>
      <c r="J39" s="735"/>
      <c r="K39" s="735"/>
      <c r="L39" s="269"/>
    </row>
    <row r="40" spans="1:18" ht="18.95" customHeight="1" x14ac:dyDescent="0.25">
      <c r="A40" s="63"/>
      <c r="B40" s="757"/>
      <c r="C40" s="482" t="s">
        <v>682</v>
      </c>
      <c r="D40" s="483">
        <f>+D38*D39</f>
        <v>144900</v>
      </c>
      <c r="E40" s="483">
        <f t="shared" ref="E40:G40" si="14">+E38*E39</f>
        <v>149247</v>
      </c>
      <c r="F40" s="483">
        <f t="shared" si="14"/>
        <v>143476.11600000001</v>
      </c>
      <c r="G40" s="483">
        <f t="shared" si="14"/>
        <v>147780.39948000005</v>
      </c>
      <c r="H40" s="484"/>
      <c r="I40" s="485" t="s">
        <v>420</v>
      </c>
      <c r="J40" s="283"/>
      <c r="K40" s="283"/>
      <c r="L40" s="269"/>
    </row>
    <row r="41" spans="1:18" ht="18.95" customHeight="1" x14ac:dyDescent="0.25">
      <c r="A41" s="63">
        <v>5.4</v>
      </c>
      <c r="B41" s="756" t="s">
        <v>416</v>
      </c>
      <c r="C41" s="482" t="s">
        <v>46</v>
      </c>
      <c r="D41" s="486">
        <v>0.8</v>
      </c>
      <c r="E41" s="486">
        <v>0.8</v>
      </c>
      <c r="F41" s="486">
        <v>0.8</v>
      </c>
      <c r="G41" s="486">
        <v>0.8</v>
      </c>
      <c r="H41" s="485"/>
      <c r="I41" s="485" t="s">
        <v>421</v>
      </c>
      <c r="J41" s="735"/>
      <c r="K41" s="735"/>
      <c r="L41" s="269"/>
    </row>
    <row r="42" spans="1:18" ht="18.95" customHeight="1" x14ac:dyDescent="0.25">
      <c r="A42" s="63"/>
      <c r="B42" s="757"/>
      <c r="C42" s="482" t="s">
        <v>682</v>
      </c>
      <c r="D42" s="483">
        <f>+D38*D41</f>
        <v>579600</v>
      </c>
      <c r="E42" s="483">
        <f t="shared" ref="E42:G42" si="15">+E38*E41</f>
        <v>596988</v>
      </c>
      <c r="F42" s="483">
        <f t="shared" si="15"/>
        <v>573904.46400000004</v>
      </c>
      <c r="G42" s="483">
        <f t="shared" si="15"/>
        <v>591121.5979200002</v>
      </c>
      <c r="H42" s="484"/>
      <c r="I42" s="485" t="s">
        <v>360</v>
      </c>
      <c r="J42" s="283"/>
      <c r="K42" s="459"/>
      <c r="L42" s="459"/>
      <c r="M42" s="459">
        <v>2023</v>
      </c>
      <c r="N42" s="459">
        <v>2024</v>
      </c>
      <c r="O42" s="459">
        <v>2025</v>
      </c>
      <c r="P42" s="459">
        <v>2026</v>
      </c>
      <c r="Q42" s="459" t="s">
        <v>388</v>
      </c>
      <c r="R42" s="459" t="s">
        <v>20</v>
      </c>
    </row>
    <row r="43" spans="1:18" x14ac:dyDescent="0.25">
      <c r="A43" s="63">
        <v>6.3</v>
      </c>
      <c r="B43" s="730" t="s">
        <v>279</v>
      </c>
      <c r="C43" s="147"/>
      <c r="D43" s="66"/>
      <c r="E43" s="66"/>
      <c r="F43" s="66"/>
      <c r="G43" s="66"/>
      <c r="H43" s="66"/>
      <c r="I43" s="66"/>
      <c r="J43">
        <v>7</v>
      </c>
      <c r="K43" s="716" t="s">
        <v>279</v>
      </c>
      <c r="L43" s="717"/>
      <c r="M43" s="717"/>
      <c r="N43" s="717"/>
      <c r="O43" s="717"/>
      <c r="P43" s="717"/>
      <c r="Q43" s="717"/>
      <c r="R43" s="717"/>
    </row>
    <row r="44" spans="1:18" x14ac:dyDescent="0.25">
      <c r="A44">
        <v>7</v>
      </c>
      <c r="B44" s="731"/>
      <c r="C44" s="147"/>
      <c r="D44" s="66"/>
      <c r="E44" s="66"/>
      <c r="F44" s="66"/>
      <c r="G44" s="66"/>
      <c r="H44" s="66"/>
      <c r="I44" s="66"/>
      <c r="J44">
        <v>7</v>
      </c>
      <c r="K44" s="716"/>
      <c r="L44" s="717"/>
      <c r="M44" s="717"/>
      <c r="N44" s="717"/>
      <c r="O44" s="717"/>
      <c r="P44" s="717"/>
      <c r="Q44" s="717"/>
      <c r="R44" s="717"/>
    </row>
    <row r="45" spans="1:18" x14ac:dyDescent="0.25">
      <c r="B45" s="732" t="s">
        <v>422</v>
      </c>
      <c r="C45" s="147" t="s">
        <v>682</v>
      </c>
      <c r="D45" s="567">
        <v>1000000</v>
      </c>
      <c r="E45" s="567">
        <v>1200000</v>
      </c>
      <c r="F45" s="567">
        <v>1400000</v>
      </c>
      <c r="G45" s="567">
        <v>1500000</v>
      </c>
      <c r="H45" s="66"/>
      <c r="I45" s="66"/>
      <c r="J45">
        <v>7.1</v>
      </c>
      <c r="K45" s="732" t="s">
        <v>423</v>
      </c>
      <c r="L45" s="147" t="s">
        <v>682</v>
      </c>
      <c r="M45" s="567">
        <v>1093000</v>
      </c>
      <c r="N45" s="567">
        <v>955790</v>
      </c>
      <c r="O45" s="567">
        <v>931486.88500000024</v>
      </c>
      <c r="P45" s="567">
        <v>901431.49155000038</v>
      </c>
      <c r="Q45" s="152"/>
      <c r="R45" s="152"/>
    </row>
    <row r="46" spans="1:18" ht="28.5" customHeight="1" x14ac:dyDescent="0.25">
      <c r="A46">
        <v>7.1</v>
      </c>
      <c r="B46" s="733" t="s">
        <v>422</v>
      </c>
      <c r="C46" s="147" t="s">
        <v>46</v>
      </c>
      <c r="D46" s="152">
        <f>+D45/D34</f>
        <v>0.11944577161968466</v>
      </c>
      <c r="E46" s="152">
        <f t="shared" ref="E46:G46" si="16">+E45/E34</f>
        <v>0.13916012227536076</v>
      </c>
      <c r="F46" s="152">
        <f t="shared" si="16"/>
        <v>0.1501187942560526</v>
      </c>
      <c r="G46" s="152">
        <f t="shared" si="16"/>
        <v>0.15615685948965249</v>
      </c>
      <c r="H46" s="66"/>
      <c r="I46" s="66"/>
      <c r="J46">
        <v>7.1</v>
      </c>
      <c r="K46" s="733" t="s">
        <v>422</v>
      </c>
      <c r="L46" s="147" t="s">
        <v>46</v>
      </c>
      <c r="M46" s="152">
        <f>+M45/D32</f>
        <v>0.52221691352126132</v>
      </c>
      <c r="N46" s="152">
        <f t="shared" ref="N46:P46" si="17">+N45/E32</f>
        <v>0.44335951089855691</v>
      </c>
      <c r="O46" s="152">
        <f t="shared" si="17"/>
        <v>0.39952482297578962</v>
      </c>
      <c r="P46" s="152">
        <f t="shared" si="17"/>
        <v>0.37537256204139008</v>
      </c>
      <c r="Q46" s="152"/>
      <c r="R46" s="152"/>
    </row>
    <row r="47" spans="1:18" x14ac:dyDescent="0.25">
      <c r="B47" s="732" t="s">
        <v>424</v>
      </c>
      <c r="C47" s="147" t="s">
        <v>682</v>
      </c>
      <c r="D47" s="567">
        <v>4500000</v>
      </c>
      <c r="E47" s="567">
        <v>4500000</v>
      </c>
      <c r="F47" s="567">
        <v>4500000</v>
      </c>
      <c r="G47" s="567">
        <v>4500000</v>
      </c>
      <c r="H47" s="66"/>
      <c r="I47" s="66"/>
      <c r="J47">
        <v>7.1</v>
      </c>
      <c r="K47" s="732" t="s">
        <v>425</v>
      </c>
      <c r="L47" s="147" t="s">
        <v>682</v>
      </c>
      <c r="M47" s="567">
        <v>1000000</v>
      </c>
      <c r="N47" s="567">
        <v>1200000</v>
      </c>
      <c r="O47" s="567">
        <v>1400000</v>
      </c>
      <c r="P47" s="567">
        <v>1500000</v>
      </c>
      <c r="Q47" s="152"/>
      <c r="R47" s="152"/>
    </row>
    <row r="48" spans="1:18" ht="27.75" customHeight="1" x14ac:dyDescent="0.25">
      <c r="A48">
        <v>7.2</v>
      </c>
      <c r="B48" s="733" t="s">
        <v>424</v>
      </c>
      <c r="C48" s="147" t="s">
        <v>46</v>
      </c>
      <c r="D48" s="152">
        <f>+D47/D34</f>
        <v>0.53750597228858099</v>
      </c>
      <c r="E48" s="152">
        <f t="shared" ref="E48:G48" si="18">+E47/E34</f>
        <v>0.52185045853260292</v>
      </c>
      <c r="F48" s="152">
        <f t="shared" si="18"/>
        <v>0.48252469582302621</v>
      </c>
      <c r="G48" s="152">
        <f t="shared" si="18"/>
        <v>0.46847057846895745</v>
      </c>
      <c r="H48" s="66"/>
      <c r="I48" s="66"/>
      <c r="J48">
        <v>7.1</v>
      </c>
      <c r="K48" s="733" t="s">
        <v>424</v>
      </c>
      <c r="L48" s="147" t="s">
        <v>46</v>
      </c>
      <c r="M48" s="152">
        <f>+M47/D26</f>
        <v>0.3105590062111801</v>
      </c>
      <c r="N48" s="152">
        <f t="shared" ref="N48:P48" si="19">+N47/E26</f>
        <v>0.36181631791593799</v>
      </c>
      <c r="O48" s="152">
        <f t="shared" si="19"/>
        <v>0.39030886506573675</v>
      </c>
      <c r="P48" s="152">
        <f t="shared" si="19"/>
        <v>0.40600783467309648</v>
      </c>
      <c r="Q48" s="152"/>
      <c r="R48" s="152"/>
    </row>
    <row r="49" spans="1:18" x14ac:dyDescent="0.25">
      <c r="B49" s="732" t="s">
        <v>426</v>
      </c>
      <c r="C49" s="147" t="s">
        <v>682</v>
      </c>
      <c r="D49" s="567">
        <f>+D45+D47</f>
        <v>5500000</v>
      </c>
      <c r="E49" s="567">
        <f t="shared" ref="E49:G49" si="20">+E45+E47</f>
        <v>5700000</v>
      </c>
      <c r="F49" s="567">
        <f t="shared" si="20"/>
        <v>5900000</v>
      </c>
      <c r="G49" s="567">
        <f t="shared" si="20"/>
        <v>6000000</v>
      </c>
      <c r="H49" s="66"/>
      <c r="I49" s="66" t="s">
        <v>84</v>
      </c>
      <c r="J49">
        <v>7.2</v>
      </c>
      <c r="K49" s="732" t="s">
        <v>427</v>
      </c>
      <c r="L49" s="147" t="s">
        <v>682</v>
      </c>
      <c r="M49" s="567">
        <f>+M45+M47</f>
        <v>2093000</v>
      </c>
      <c r="N49" s="567">
        <f t="shared" ref="N49:P49" si="21">+N45+N47</f>
        <v>2155790</v>
      </c>
      <c r="O49" s="567">
        <f t="shared" si="21"/>
        <v>2331486.8850000002</v>
      </c>
      <c r="P49" s="567">
        <f t="shared" si="21"/>
        <v>2401431.4915500004</v>
      </c>
      <c r="Q49" s="152"/>
      <c r="R49" s="152" t="s">
        <v>81</v>
      </c>
    </row>
    <row r="50" spans="1:18" ht="25.5" customHeight="1" x14ac:dyDescent="0.25">
      <c r="A50">
        <v>7.3</v>
      </c>
      <c r="B50" s="733" t="s">
        <v>426</v>
      </c>
      <c r="C50" s="147" t="s">
        <v>46</v>
      </c>
      <c r="D50" s="152">
        <f>+D49/D34</f>
        <v>0.65695174390826561</v>
      </c>
      <c r="E50" s="152">
        <f t="shared" ref="E50:G50" si="22">+E49/E34</f>
        <v>0.66101058080796371</v>
      </c>
      <c r="F50" s="152">
        <f t="shared" si="22"/>
        <v>0.63264349007907883</v>
      </c>
      <c r="G50" s="152">
        <f t="shared" si="22"/>
        <v>0.62462743795860998</v>
      </c>
      <c r="H50" s="66"/>
      <c r="I50" s="66" t="s">
        <v>87</v>
      </c>
      <c r="J50">
        <v>7.2</v>
      </c>
      <c r="K50" s="733" t="s">
        <v>426</v>
      </c>
      <c r="L50" s="147" t="s">
        <v>46</v>
      </c>
      <c r="M50" s="152">
        <f>+M49/D32</f>
        <v>1</v>
      </c>
      <c r="N50" s="152">
        <f t="shared" ref="N50:P50" si="23">+N49/E32</f>
        <v>1</v>
      </c>
      <c r="O50" s="152">
        <f t="shared" si="23"/>
        <v>1</v>
      </c>
      <c r="P50" s="152">
        <f t="shared" si="23"/>
        <v>1</v>
      </c>
      <c r="Q50" s="152"/>
      <c r="R50" s="152" t="s">
        <v>82</v>
      </c>
    </row>
    <row r="51" spans="1:18" x14ac:dyDescent="0.25">
      <c r="B51" s="732" t="s">
        <v>428</v>
      </c>
      <c r="C51" s="147" t="s">
        <v>682</v>
      </c>
      <c r="D51" s="567">
        <v>2872000</v>
      </c>
      <c r="E51" s="567">
        <v>2923160</v>
      </c>
      <c r="F51" s="567">
        <v>3425947.540000001</v>
      </c>
      <c r="G51" s="567">
        <v>2000000</v>
      </c>
      <c r="H51" s="66"/>
      <c r="I51" s="66" t="s">
        <v>116</v>
      </c>
      <c r="J51">
        <v>7.3</v>
      </c>
      <c r="K51" s="732" t="s">
        <v>429</v>
      </c>
      <c r="L51" s="147" t="s">
        <v>682</v>
      </c>
      <c r="M51" s="567">
        <v>0</v>
      </c>
      <c r="N51" s="567">
        <v>0</v>
      </c>
      <c r="O51" s="567">
        <v>0</v>
      </c>
      <c r="P51" s="567">
        <v>0</v>
      </c>
      <c r="Q51" s="152"/>
      <c r="R51" s="152" t="s">
        <v>112</v>
      </c>
    </row>
    <row r="52" spans="1:18" ht="29.25" customHeight="1" x14ac:dyDescent="0.25">
      <c r="A52">
        <v>7.4</v>
      </c>
      <c r="B52" s="733" t="s">
        <v>428</v>
      </c>
      <c r="C52" s="147" t="s">
        <v>46</v>
      </c>
      <c r="D52" s="152">
        <f>+D51/D34</f>
        <v>0.34304825609173434</v>
      </c>
      <c r="E52" s="152">
        <f t="shared" ref="E52:G52" si="24">+E51/E34</f>
        <v>0.33898941919203635</v>
      </c>
      <c r="F52" s="152">
        <f t="shared" si="24"/>
        <v>0.36735650992092117</v>
      </c>
      <c r="G52" s="152">
        <f t="shared" si="24"/>
        <v>0.20820914598620333</v>
      </c>
      <c r="H52" s="66"/>
      <c r="I52" s="66" t="s">
        <v>117</v>
      </c>
      <c r="J52">
        <v>7.3</v>
      </c>
      <c r="K52" s="733" t="s">
        <v>428</v>
      </c>
      <c r="L52" s="147" t="s">
        <v>46</v>
      </c>
      <c r="M52" s="152">
        <f>+M51/D32</f>
        <v>0</v>
      </c>
      <c r="N52" s="152">
        <f t="shared" ref="N52:P52" si="25">+N51/E32</f>
        <v>0</v>
      </c>
      <c r="O52" s="152">
        <f t="shared" si="25"/>
        <v>0</v>
      </c>
      <c r="P52" s="152">
        <f t="shared" si="25"/>
        <v>0</v>
      </c>
      <c r="Q52" s="152"/>
      <c r="R52" s="152" t="s">
        <v>113</v>
      </c>
    </row>
    <row r="53" spans="1:18" x14ac:dyDescent="0.25">
      <c r="B53" s="732" t="s">
        <v>430</v>
      </c>
      <c r="C53" s="147" t="s">
        <v>682</v>
      </c>
      <c r="D53" s="567">
        <f>+D49+D51</f>
        <v>8372000</v>
      </c>
      <c r="E53" s="567">
        <f t="shared" ref="E53:G53" si="26">+E49+E51</f>
        <v>8623160</v>
      </c>
      <c r="F53" s="567">
        <f t="shared" si="26"/>
        <v>9325947.540000001</v>
      </c>
      <c r="G53" s="567">
        <f t="shared" si="26"/>
        <v>8000000</v>
      </c>
      <c r="H53" s="66"/>
      <c r="I53" s="66" t="s">
        <v>126</v>
      </c>
      <c r="J53">
        <v>7</v>
      </c>
      <c r="K53" s="732" t="s">
        <v>431</v>
      </c>
      <c r="L53" s="147" t="s">
        <v>682</v>
      </c>
      <c r="M53" s="567">
        <f>+M49+M51</f>
        <v>2093000</v>
      </c>
      <c r="N53" s="567">
        <f t="shared" ref="N53:P53" si="27">+N49+N51</f>
        <v>2155790</v>
      </c>
      <c r="O53" s="567">
        <f t="shared" si="27"/>
        <v>2331486.8850000002</v>
      </c>
      <c r="P53" s="567">
        <f t="shared" si="27"/>
        <v>2401431.4915500004</v>
      </c>
      <c r="Q53" s="152"/>
      <c r="R53" s="152" t="s">
        <v>123</v>
      </c>
    </row>
    <row r="54" spans="1:18" ht="30" customHeight="1" x14ac:dyDescent="0.25">
      <c r="A54">
        <v>7.5</v>
      </c>
      <c r="B54" s="733" t="s">
        <v>430</v>
      </c>
      <c r="C54" s="147" t="s">
        <v>46</v>
      </c>
      <c r="D54" s="66">
        <f>+D53/D34</f>
        <v>1</v>
      </c>
      <c r="E54" s="66">
        <f t="shared" ref="E54:G54" si="28">+E53/E34</f>
        <v>1</v>
      </c>
      <c r="F54" s="66">
        <f t="shared" si="28"/>
        <v>1</v>
      </c>
      <c r="G54" s="66">
        <f t="shared" si="28"/>
        <v>0.8328365839448133</v>
      </c>
      <c r="H54" s="66"/>
      <c r="I54" s="66" t="s">
        <v>127</v>
      </c>
      <c r="J54">
        <v>7</v>
      </c>
      <c r="K54" s="733" t="s">
        <v>430</v>
      </c>
      <c r="L54" s="147" t="s">
        <v>46</v>
      </c>
      <c r="M54" s="66">
        <f>+M53/D32</f>
        <v>1</v>
      </c>
      <c r="N54" s="66">
        <f t="shared" ref="N54:P54" si="29">+N53/E32</f>
        <v>1</v>
      </c>
      <c r="O54" s="66">
        <f t="shared" si="29"/>
        <v>1</v>
      </c>
      <c r="P54" s="66">
        <f t="shared" si="29"/>
        <v>1</v>
      </c>
      <c r="Q54" s="152"/>
      <c r="R54" s="152" t="s">
        <v>124</v>
      </c>
    </row>
    <row r="55" spans="1:18" x14ac:dyDescent="0.25">
      <c r="B55" s="732" t="s">
        <v>339</v>
      </c>
      <c r="C55" s="147" t="s">
        <v>682</v>
      </c>
      <c r="D55" s="567">
        <f>+D34-D53</f>
        <v>0</v>
      </c>
      <c r="E55" s="567">
        <f t="shared" ref="E55:G55" si="30">+E34-E53</f>
        <v>0</v>
      </c>
      <c r="F55" s="567">
        <f t="shared" si="30"/>
        <v>0</v>
      </c>
      <c r="G55" s="567">
        <f t="shared" si="30"/>
        <v>1605725.9662000015</v>
      </c>
      <c r="H55" s="66"/>
      <c r="I55" s="66"/>
      <c r="J55">
        <v>7.1</v>
      </c>
      <c r="K55" s="732" t="s">
        <v>339</v>
      </c>
      <c r="L55" s="147" t="s">
        <v>682</v>
      </c>
      <c r="M55" s="567">
        <f>+D32-M53</f>
        <v>0</v>
      </c>
      <c r="N55" s="567">
        <f t="shared" ref="N55:P55" si="31">+E32-N53</f>
        <v>0</v>
      </c>
      <c r="O55" s="567">
        <f t="shared" si="31"/>
        <v>0</v>
      </c>
      <c r="P55" s="567">
        <f t="shared" si="31"/>
        <v>0</v>
      </c>
      <c r="Q55" s="152"/>
      <c r="R55" s="152"/>
    </row>
    <row r="56" spans="1:18" x14ac:dyDescent="0.25">
      <c r="A56">
        <v>7.6</v>
      </c>
      <c r="B56" s="733" t="s">
        <v>339</v>
      </c>
      <c r="C56" s="147" t="s">
        <v>46</v>
      </c>
      <c r="D56" s="152">
        <f>+D55/D34</f>
        <v>0</v>
      </c>
      <c r="E56" s="152">
        <f t="shared" ref="E56:G56" si="32">+E55/E34</f>
        <v>0</v>
      </c>
      <c r="F56" s="152">
        <f t="shared" si="32"/>
        <v>0</v>
      </c>
      <c r="G56" s="152">
        <f t="shared" si="32"/>
        <v>0.16716341605518675</v>
      </c>
      <c r="H56" s="66"/>
      <c r="I56" s="66"/>
      <c r="J56">
        <v>7.1</v>
      </c>
      <c r="K56" s="733" t="s">
        <v>339</v>
      </c>
      <c r="L56" s="147" t="s">
        <v>46</v>
      </c>
      <c r="M56" s="152">
        <f>+M55/D32</f>
        <v>0</v>
      </c>
      <c r="N56" s="152">
        <f t="shared" ref="N56:P56" si="33">+N55/E32</f>
        <v>0</v>
      </c>
      <c r="O56" s="152">
        <f t="shared" si="33"/>
        <v>0</v>
      </c>
      <c r="P56" s="152">
        <f t="shared" si="33"/>
        <v>0</v>
      </c>
      <c r="Q56" s="152"/>
      <c r="R56" s="152"/>
    </row>
    <row r="57" spans="1:18" x14ac:dyDescent="0.25">
      <c r="B57" s="732" t="s">
        <v>432</v>
      </c>
      <c r="C57" s="147" t="s">
        <v>682</v>
      </c>
      <c r="D57" s="567">
        <v>0</v>
      </c>
      <c r="E57" s="567">
        <v>0</v>
      </c>
      <c r="F57" s="567">
        <v>0</v>
      </c>
      <c r="G57" s="567">
        <v>1605726</v>
      </c>
      <c r="H57" s="66"/>
      <c r="I57" s="66"/>
      <c r="J57">
        <v>7.2</v>
      </c>
      <c r="K57" s="732" t="s">
        <v>432</v>
      </c>
      <c r="L57" s="147" t="s">
        <v>682</v>
      </c>
      <c r="M57" s="567">
        <v>0</v>
      </c>
      <c r="N57" s="567">
        <v>0</v>
      </c>
      <c r="O57" s="567">
        <v>0</v>
      </c>
      <c r="P57" s="567">
        <v>0</v>
      </c>
      <c r="Q57" s="152"/>
      <c r="R57" s="152"/>
    </row>
    <row r="58" spans="1:18" x14ac:dyDescent="0.25">
      <c r="A58">
        <v>7.7</v>
      </c>
      <c r="B58" s="733" t="s">
        <v>432</v>
      </c>
      <c r="C58" s="147" t="s">
        <v>46</v>
      </c>
      <c r="D58" s="152">
        <f>+D57/D34</f>
        <v>0</v>
      </c>
      <c r="E58" s="152">
        <f t="shared" ref="E58:G58" si="34">+E57/E34</f>
        <v>0</v>
      </c>
      <c r="F58" s="152">
        <f t="shared" si="34"/>
        <v>0</v>
      </c>
      <c r="G58" s="152">
        <f t="shared" si="34"/>
        <v>0.16716341957392114</v>
      </c>
      <c r="H58" s="66"/>
      <c r="I58" s="66"/>
      <c r="J58">
        <v>7.2</v>
      </c>
      <c r="K58" s="733" t="s">
        <v>432</v>
      </c>
      <c r="L58" s="147" t="s">
        <v>46</v>
      </c>
      <c r="M58" s="152">
        <f>+M57/D32</f>
        <v>0</v>
      </c>
      <c r="N58" s="152">
        <f t="shared" ref="N58:P58" si="35">+N57/E32</f>
        <v>0</v>
      </c>
      <c r="O58" s="152">
        <f t="shared" si="35"/>
        <v>0</v>
      </c>
      <c r="P58" s="152">
        <f t="shared" si="35"/>
        <v>0</v>
      </c>
      <c r="Q58" s="152"/>
      <c r="R58" s="152"/>
    </row>
    <row r="59" spans="1:18" x14ac:dyDescent="0.25">
      <c r="B59" s="726" t="s">
        <v>307</v>
      </c>
      <c r="C59" s="727"/>
      <c r="D59" s="727"/>
      <c r="E59" s="727"/>
      <c r="F59" s="727"/>
      <c r="G59" s="751"/>
      <c r="H59" s="726"/>
      <c r="I59" s="727"/>
      <c r="K59" s="718"/>
      <c r="L59" s="719"/>
      <c r="M59" s="719"/>
      <c r="N59" s="719"/>
      <c r="O59" s="719"/>
      <c r="P59" s="719"/>
      <c r="Q59" s="719"/>
      <c r="R59" s="719"/>
    </row>
    <row r="60" spans="1:18" x14ac:dyDescent="0.25">
      <c r="B60" s="728"/>
      <c r="C60" s="729"/>
      <c r="D60" s="729"/>
      <c r="E60" s="729"/>
      <c r="F60" s="729"/>
      <c r="G60" s="753"/>
      <c r="H60" s="728"/>
      <c r="I60" s="729"/>
      <c r="K60" s="720"/>
      <c r="L60" s="721"/>
      <c r="M60" s="721"/>
      <c r="N60" s="721"/>
      <c r="O60" s="721"/>
      <c r="P60" s="721"/>
      <c r="Q60" s="721"/>
      <c r="R60" s="721"/>
    </row>
    <row r="61" spans="1:18" x14ac:dyDescent="0.25">
      <c r="A61">
        <v>8</v>
      </c>
      <c r="B61" s="742" t="s">
        <v>433</v>
      </c>
      <c r="C61" s="568" t="s">
        <v>682</v>
      </c>
      <c r="D61" s="569">
        <v>100000</v>
      </c>
      <c r="E61" s="569">
        <v>120000</v>
      </c>
      <c r="F61" s="569">
        <v>140000</v>
      </c>
      <c r="G61" s="569">
        <v>150000</v>
      </c>
      <c r="H61" s="570"/>
      <c r="I61" s="570" t="s">
        <v>434</v>
      </c>
      <c r="K61" s="720"/>
      <c r="L61" s="721"/>
      <c r="M61" s="721"/>
      <c r="N61" s="721"/>
      <c r="O61" s="721"/>
      <c r="P61" s="721"/>
      <c r="Q61" s="721"/>
      <c r="R61" s="721"/>
    </row>
    <row r="62" spans="1:18" ht="27.75" customHeight="1" x14ac:dyDescent="0.25">
      <c r="B62" s="743" t="s">
        <v>422</v>
      </c>
      <c r="C62" s="568" t="s">
        <v>46</v>
      </c>
      <c r="D62" s="571">
        <f>+D61/D36</f>
        <v>0.12422360248447205</v>
      </c>
      <c r="E62" s="571">
        <f t="shared" ref="E62:G62" si="36">+E61/E36</f>
        <v>0.14472652716637521</v>
      </c>
      <c r="F62" s="571">
        <f t="shared" si="36"/>
        <v>5.2041182008764911E-2</v>
      </c>
      <c r="G62" s="571">
        <f t="shared" si="36"/>
        <v>5.4134377956412863E-2</v>
      </c>
      <c r="H62" s="570"/>
      <c r="I62" s="570" t="s">
        <v>324</v>
      </c>
      <c r="K62" s="720"/>
      <c r="L62" s="721"/>
      <c r="M62" s="721"/>
      <c r="N62" s="721"/>
      <c r="O62" s="721"/>
      <c r="P62" s="721"/>
      <c r="Q62" s="721"/>
      <c r="R62" s="721"/>
    </row>
    <row r="63" spans="1:18" x14ac:dyDescent="0.25">
      <c r="A63">
        <v>8.1</v>
      </c>
      <c r="B63" s="742" t="s">
        <v>435</v>
      </c>
      <c r="C63" s="568" t="s">
        <v>682</v>
      </c>
      <c r="D63" s="569">
        <v>100000</v>
      </c>
      <c r="E63" s="569">
        <v>100000</v>
      </c>
      <c r="F63" s="569">
        <v>100000</v>
      </c>
      <c r="G63" s="569">
        <v>100000</v>
      </c>
      <c r="H63" s="570"/>
      <c r="I63" s="570" t="s">
        <v>325</v>
      </c>
      <c r="K63" s="720"/>
      <c r="L63" s="721"/>
      <c r="M63" s="721"/>
      <c r="N63" s="721"/>
      <c r="O63" s="721"/>
      <c r="P63" s="721"/>
      <c r="Q63" s="721"/>
      <c r="R63" s="721"/>
    </row>
    <row r="64" spans="1:18" ht="31.5" customHeight="1" x14ac:dyDescent="0.25">
      <c r="A64">
        <v>8.1999999999999993</v>
      </c>
      <c r="B64" s="743" t="s">
        <v>424</v>
      </c>
      <c r="C64" s="568" t="s">
        <v>46</v>
      </c>
      <c r="D64" s="571">
        <f>+D63/D36</f>
        <v>0.12422360248447205</v>
      </c>
      <c r="E64" s="571">
        <f t="shared" ref="E64:G64" si="37">+E63/E36</f>
        <v>0.12060543930531267</v>
      </c>
      <c r="F64" s="571">
        <f t="shared" si="37"/>
        <v>3.7172272863403508E-2</v>
      </c>
      <c r="G64" s="571">
        <f t="shared" si="37"/>
        <v>3.6089585304275244E-2</v>
      </c>
      <c r="H64" s="570"/>
      <c r="I64" s="570" t="s">
        <v>436</v>
      </c>
      <c r="K64" s="720"/>
      <c r="L64" s="721"/>
      <c r="M64" s="721"/>
      <c r="N64" s="721"/>
      <c r="O64" s="721"/>
      <c r="P64" s="721"/>
      <c r="Q64" s="721"/>
      <c r="R64" s="721"/>
    </row>
    <row r="65" spans="1:18" x14ac:dyDescent="0.25">
      <c r="B65" s="742" t="s">
        <v>437</v>
      </c>
      <c r="C65" s="568" t="s">
        <v>682</v>
      </c>
      <c r="D65" s="569">
        <f>+D61+D63</f>
        <v>200000</v>
      </c>
      <c r="E65" s="569">
        <f t="shared" ref="E65:G65" si="38">+E61+E63</f>
        <v>220000</v>
      </c>
      <c r="F65" s="569">
        <f t="shared" si="38"/>
        <v>240000</v>
      </c>
      <c r="G65" s="569">
        <f t="shared" si="38"/>
        <v>250000</v>
      </c>
      <c r="H65" s="570"/>
      <c r="I65" s="570" t="s">
        <v>328</v>
      </c>
      <c r="K65" s="720"/>
      <c r="L65" s="721"/>
      <c r="M65" s="721"/>
      <c r="N65" s="721"/>
      <c r="O65" s="721"/>
      <c r="P65" s="721"/>
      <c r="Q65" s="721"/>
      <c r="R65" s="721"/>
    </row>
    <row r="66" spans="1:18" ht="28.5" customHeight="1" x14ac:dyDescent="0.25">
      <c r="A66">
        <v>8.3000000000000007</v>
      </c>
      <c r="B66" s="743" t="s">
        <v>426</v>
      </c>
      <c r="C66" s="568" t="s">
        <v>46</v>
      </c>
      <c r="D66" s="571">
        <f>+D65/$D$36</f>
        <v>0.2484472049689441</v>
      </c>
      <c r="E66" s="571">
        <f>+E65/E36</f>
        <v>0.26533196647168789</v>
      </c>
      <c r="F66" s="571">
        <f>+F65/F36</f>
        <v>8.9213454872168418E-2</v>
      </c>
      <c r="G66" s="571">
        <f>+G65/G36</f>
        <v>9.0223963260688114E-2</v>
      </c>
      <c r="H66" s="570"/>
      <c r="I66" s="570" t="s">
        <v>329</v>
      </c>
      <c r="K66" s="720"/>
      <c r="L66" s="721"/>
      <c r="M66" s="721"/>
      <c r="N66" s="721"/>
      <c r="O66" s="721"/>
      <c r="P66" s="721"/>
      <c r="Q66" s="721"/>
      <c r="R66" s="721"/>
    </row>
    <row r="67" spans="1:18" x14ac:dyDescent="0.25">
      <c r="B67" s="742" t="s">
        <v>438</v>
      </c>
      <c r="C67" s="568" t="s">
        <v>682</v>
      </c>
      <c r="D67" s="569">
        <v>605000</v>
      </c>
      <c r="E67" s="569">
        <v>609150</v>
      </c>
      <c r="F67" s="569">
        <v>2450177.1749999998</v>
      </c>
      <c r="G67" s="569">
        <v>323000</v>
      </c>
      <c r="H67" s="570"/>
      <c r="I67" s="570" t="s">
        <v>439</v>
      </c>
      <c r="K67" s="720"/>
      <c r="L67" s="721"/>
      <c r="M67" s="721"/>
      <c r="N67" s="721"/>
      <c r="O67" s="721"/>
      <c r="P67" s="721"/>
      <c r="Q67" s="721"/>
      <c r="R67" s="721"/>
    </row>
    <row r="68" spans="1:18" ht="30" customHeight="1" x14ac:dyDescent="0.25">
      <c r="A68">
        <v>8.4</v>
      </c>
      <c r="B68" s="743" t="s">
        <v>428</v>
      </c>
      <c r="C68" s="568" t="s">
        <v>46</v>
      </c>
      <c r="D68" s="571">
        <f>+D67/D36</f>
        <v>0.75155279503105588</v>
      </c>
      <c r="E68" s="571">
        <f t="shared" ref="E68:G68" si="39">+E67/E36</f>
        <v>0.73466803352831211</v>
      </c>
      <c r="F68" s="571">
        <f t="shared" si="39"/>
        <v>0.91078654512783164</v>
      </c>
      <c r="G68" s="571">
        <f t="shared" si="39"/>
        <v>0.11656936053280903</v>
      </c>
      <c r="H68" s="570"/>
      <c r="I68" s="570" t="s">
        <v>440</v>
      </c>
      <c r="K68" s="720"/>
      <c r="L68" s="721"/>
      <c r="M68" s="721"/>
      <c r="N68" s="721"/>
      <c r="O68" s="721"/>
      <c r="P68" s="721"/>
      <c r="Q68" s="721"/>
      <c r="R68" s="721"/>
    </row>
    <row r="69" spans="1:18" ht="27" customHeight="1" x14ac:dyDescent="0.25">
      <c r="B69" s="742" t="s">
        <v>441</v>
      </c>
      <c r="C69" s="568" t="s">
        <v>682</v>
      </c>
      <c r="D69" s="569">
        <f>+D65+D67</f>
        <v>805000</v>
      </c>
      <c r="E69" s="569">
        <f t="shared" ref="E69:G69" si="40">+E65+E67</f>
        <v>829150</v>
      </c>
      <c r="F69" s="569">
        <f t="shared" si="40"/>
        <v>2690177.1749999998</v>
      </c>
      <c r="G69" s="569">
        <f t="shared" si="40"/>
        <v>573000</v>
      </c>
      <c r="H69" s="570"/>
      <c r="I69" s="570"/>
      <c r="K69" s="720"/>
      <c r="L69" s="721"/>
      <c r="M69" s="721"/>
      <c r="N69" s="721"/>
      <c r="O69" s="721"/>
      <c r="P69" s="721"/>
      <c r="Q69" s="721"/>
      <c r="R69" s="721"/>
    </row>
    <row r="70" spans="1:18" ht="29.25" customHeight="1" x14ac:dyDescent="0.25">
      <c r="A70">
        <v>8.5</v>
      </c>
      <c r="B70" s="743" t="s">
        <v>430</v>
      </c>
      <c r="C70" s="568" t="s">
        <v>46</v>
      </c>
      <c r="D70" s="571">
        <f>+D69/D36</f>
        <v>1</v>
      </c>
      <c r="E70" s="571">
        <f t="shared" ref="E70:G70" si="41">+E69/E36</f>
        <v>1</v>
      </c>
      <c r="F70" s="571">
        <f t="shared" si="41"/>
        <v>1</v>
      </c>
      <c r="G70" s="571">
        <f t="shared" si="41"/>
        <v>0.20679332379349716</v>
      </c>
      <c r="H70" s="570"/>
      <c r="I70" s="570"/>
      <c r="K70" s="720"/>
      <c r="L70" s="721"/>
      <c r="M70" s="721"/>
      <c r="N70" s="721"/>
      <c r="O70" s="721"/>
      <c r="P70" s="721"/>
      <c r="Q70" s="721"/>
      <c r="R70" s="721"/>
    </row>
    <row r="71" spans="1:18" x14ac:dyDescent="0.25">
      <c r="B71" s="742" t="s">
        <v>339</v>
      </c>
      <c r="C71" s="568" t="s">
        <v>682</v>
      </c>
      <c r="D71" s="569">
        <f t="shared" ref="D71:F71" si="42">+D36-D69</f>
        <v>0</v>
      </c>
      <c r="E71" s="569">
        <f t="shared" si="42"/>
        <v>0</v>
      </c>
      <c r="F71" s="569">
        <f t="shared" si="42"/>
        <v>0</v>
      </c>
      <c r="G71" s="569">
        <f>+G36-G69</f>
        <v>2197882.4902500003</v>
      </c>
      <c r="H71" s="570"/>
      <c r="I71" s="570"/>
      <c r="K71" s="720"/>
      <c r="L71" s="721"/>
      <c r="M71" s="721"/>
      <c r="N71" s="721"/>
      <c r="O71" s="721"/>
      <c r="P71" s="721"/>
      <c r="Q71" s="721"/>
      <c r="R71" s="721"/>
    </row>
    <row r="72" spans="1:18" x14ac:dyDescent="0.25">
      <c r="A72">
        <v>8.6</v>
      </c>
      <c r="B72" s="743" t="s">
        <v>339</v>
      </c>
      <c r="C72" s="568" t="s">
        <v>46</v>
      </c>
      <c r="D72" s="571">
        <f>+D71/D36</f>
        <v>0</v>
      </c>
      <c r="E72" s="571">
        <f t="shared" ref="E72:G72" si="43">+E71/E36</f>
        <v>0</v>
      </c>
      <c r="F72" s="571">
        <f t="shared" si="43"/>
        <v>0</v>
      </c>
      <c r="G72" s="571">
        <f t="shared" si="43"/>
        <v>0.79320667620650287</v>
      </c>
      <c r="H72" s="570"/>
      <c r="I72" s="570"/>
      <c r="K72" s="720"/>
      <c r="L72" s="721"/>
      <c r="M72" s="721"/>
      <c r="N72" s="721"/>
      <c r="O72" s="721"/>
      <c r="P72" s="721"/>
      <c r="Q72" s="721"/>
      <c r="R72" s="721"/>
    </row>
    <row r="73" spans="1:18" x14ac:dyDescent="0.25">
      <c r="B73" s="742" t="s">
        <v>432</v>
      </c>
      <c r="C73" s="568" t="s">
        <v>682</v>
      </c>
      <c r="D73" s="569">
        <v>0</v>
      </c>
      <c r="E73" s="569">
        <v>0</v>
      </c>
      <c r="F73" s="569">
        <v>0</v>
      </c>
      <c r="G73" s="569">
        <v>2197882.4902500003</v>
      </c>
      <c r="H73" s="570"/>
      <c r="I73" s="570"/>
      <c r="K73" s="720"/>
      <c r="L73" s="721"/>
      <c r="M73" s="721"/>
      <c r="N73" s="721"/>
      <c r="O73" s="721"/>
      <c r="P73" s="721"/>
      <c r="Q73" s="721"/>
      <c r="R73" s="721"/>
    </row>
    <row r="74" spans="1:18" x14ac:dyDescent="0.25">
      <c r="A74">
        <v>8.6999999999999993</v>
      </c>
      <c r="B74" s="743" t="s">
        <v>432</v>
      </c>
      <c r="C74" s="568" t="s">
        <v>46</v>
      </c>
      <c r="D74" s="571">
        <f>+D73/D50</f>
        <v>0</v>
      </c>
      <c r="E74" s="571">
        <f t="shared" ref="E74" si="44">+E73/E50</f>
        <v>0</v>
      </c>
      <c r="F74" s="571">
        <f t="shared" ref="F74" si="45">+F73/F50</f>
        <v>0</v>
      </c>
      <c r="G74" s="571">
        <f>+G73/G36</f>
        <v>0.79320667620650287</v>
      </c>
      <c r="H74" s="570"/>
      <c r="I74" s="570"/>
      <c r="K74" s="536"/>
      <c r="L74" s="534"/>
      <c r="M74" s="534"/>
      <c r="N74" s="534"/>
      <c r="O74" s="535"/>
      <c r="P74" s="536"/>
      <c r="Q74" s="534"/>
      <c r="R74" s="534"/>
    </row>
    <row r="75" spans="1:18" x14ac:dyDescent="0.25">
      <c r="B75" s="722" t="s">
        <v>246</v>
      </c>
      <c r="C75" s="727"/>
      <c r="D75" s="727"/>
      <c r="E75" s="727"/>
      <c r="F75" s="727"/>
      <c r="G75" s="751"/>
      <c r="H75" s="490"/>
      <c r="I75" s="450"/>
      <c r="J75">
        <v>9</v>
      </c>
      <c r="K75" s="722" t="s">
        <v>246</v>
      </c>
      <c r="L75" s="723"/>
      <c r="M75" s="723"/>
      <c r="N75" s="723"/>
      <c r="O75" s="723"/>
      <c r="P75" s="723"/>
      <c r="Q75" s="723"/>
      <c r="R75" s="723"/>
    </row>
    <row r="76" spans="1:18" x14ac:dyDescent="0.25">
      <c r="A76">
        <v>9</v>
      </c>
      <c r="B76" s="752"/>
      <c r="C76" s="729"/>
      <c r="D76" s="729"/>
      <c r="E76" s="729"/>
      <c r="F76" s="729"/>
      <c r="G76" s="753"/>
      <c r="H76" s="490"/>
      <c r="I76" s="450"/>
      <c r="K76" s="724"/>
      <c r="L76" s="725"/>
      <c r="M76" s="725"/>
      <c r="N76" s="725"/>
      <c r="O76" s="725"/>
      <c r="P76" s="725"/>
      <c r="Q76" s="725"/>
      <c r="R76" s="725"/>
    </row>
    <row r="77" spans="1:18" x14ac:dyDescent="0.25">
      <c r="B77" s="740" t="s">
        <v>442</v>
      </c>
      <c r="C77" s="159" t="s">
        <v>682</v>
      </c>
      <c r="D77" s="483">
        <v>100000</v>
      </c>
      <c r="E77" s="483">
        <v>120000</v>
      </c>
      <c r="F77" s="483">
        <v>140000</v>
      </c>
      <c r="G77" s="483">
        <v>150000</v>
      </c>
      <c r="H77" s="160"/>
      <c r="I77" s="160"/>
      <c r="J77">
        <v>9.1</v>
      </c>
      <c r="K77" s="740" t="s">
        <v>443</v>
      </c>
      <c r="L77" s="159" t="s">
        <v>682</v>
      </c>
      <c r="M77" s="483">
        <v>144900</v>
      </c>
      <c r="N77" s="483">
        <v>149247</v>
      </c>
      <c r="O77" s="483">
        <v>143476.11600000001</v>
      </c>
      <c r="P77" s="483">
        <v>147780.39948000005</v>
      </c>
      <c r="Q77" s="159"/>
      <c r="R77" s="159"/>
    </row>
    <row r="78" spans="1:18" ht="28.5" customHeight="1" x14ac:dyDescent="0.25">
      <c r="A78">
        <v>9.1</v>
      </c>
      <c r="B78" s="741" t="s">
        <v>422</v>
      </c>
      <c r="C78" s="159" t="s">
        <v>46</v>
      </c>
      <c r="D78" s="572">
        <f>+D77/D42</f>
        <v>0.17253278122843341</v>
      </c>
      <c r="E78" s="572">
        <f t="shared" ref="E78:G78" si="46">+E77/E42</f>
        <v>0.20100906550885445</v>
      </c>
      <c r="F78" s="572">
        <f t="shared" si="46"/>
        <v>0.24394304066608549</v>
      </c>
      <c r="G78" s="572">
        <f t="shared" si="46"/>
        <v>0.25375489667068524</v>
      </c>
      <c r="H78" s="160"/>
      <c r="I78" s="160"/>
      <c r="K78" s="741" t="s">
        <v>422</v>
      </c>
      <c r="L78" s="159" t="s">
        <v>46</v>
      </c>
      <c r="M78" s="572">
        <f>+M77/D40</f>
        <v>1</v>
      </c>
      <c r="N78" s="572">
        <f t="shared" ref="N78:P78" si="47">+N77/E40</f>
        <v>1</v>
      </c>
      <c r="O78" s="572">
        <f t="shared" si="47"/>
        <v>1</v>
      </c>
      <c r="P78" s="572">
        <f t="shared" si="47"/>
        <v>1</v>
      </c>
      <c r="Q78" s="159"/>
      <c r="R78" s="159"/>
    </row>
    <row r="79" spans="1:18" x14ac:dyDescent="0.25">
      <c r="B79" s="740" t="s">
        <v>444</v>
      </c>
      <c r="C79" s="159" t="s">
        <v>682</v>
      </c>
      <c r="D79" s="483">
        <v>100000</v>
      </c>
      <c r="E79" s="483">
        <v>100000</v>
      </c>
      <c r="F79" s="483">
        <v>100000</v>
      </c>
      <c r="G79" s="483">
        <v>100000</v>
      </c>
      <c r="H79" s="160"/>
      <c r="I79" s="160"/>
      <c r="J79">
        <v>9.1999999999999993</v>
      </c>
      <c r="K79" s="740" t="s">
        <v>445</v>
      </c>
      <c r="L79" s="159" t="s">
        <v>682</v>
      </c>
      <c r="M79" s="483">
        <v>0</v>
      </c>
      <c r="N79" s="483">
        <v>0</v>
      </c>
      <c r="O79" s="483">
        <v>0</v>
      </c>
      <c r="P79" s="483">
        <v>0</v>
      </c>
      <c r="Q79" s="159"/>
      <c r="R79" s="159"/>
    </row>
    <row r="80" spans="1:18" ht="32.25" customHeight="1" x14ac:dyDescent="0.25">
      <c r="A80">
        <v>9.1999999999999993</v>
      </c>
      <c r="B80" s="741" t="s">
        <v>424</v>
      </c>
      <c r="C80" s="159" t="s">
        <v>46</v>
      </c>
      <c r="D80" s="572">
        <f>+D79/D42</f>
        <v>0.17253278122843341</v>
      </c>
      <c r="E80" s="572">
        <f t="shared" ref="E80:G80" si="48">+E79/E42</f>
        <v>0.16750755459071204</v>
      </c>
      <c r="F80" s="572">
        <f t="shared" si="48"/>
        <v>0.1742450290472039</v>
      </c>
      <c r="G80" s="572">
        <f t="shared" si="48"/>
        <v>0.16916993111379017</v>
      </c>
      <c r="H80" s="160"/>
      <c r="I80" s="160"/>
      <c r="K80" s="741" t="s">
        <v>424</v>
      </c>
      <c r="L80" s="159" t="s">
        <v>46</v>
      </c>
      <c r="M80" s="572">
        <f>+M79/D40</f>
        <v>0</v>
      </c>
      <c r="N80" s="572">
        <f t="shared" ref="N80:P80" si="49">+N79/E40</f>
        <v>0</v>
      </c>
      <c r="O80" s="572">
        <f t="shared" si="49"/>
        <v>0</v>
      </c>
      <c r="P80" s="572">
        <f t="shared" si="49"/>
        <v>0</v>
      </c>
      <c r="Q80" s="159"/>
      <c r="R80" s="159"/>
    </row>
    <row r="81" spans="1:18" x14ac:dyDescent="0.25">
      <c r="B81" s="740" t="s">
        <v>446</v>
      </c>
      <c r="C81" s="159" t="s">
        <v>682</v>
      </c>
      <c r="D81" s="483">
        <f>+D77+D79</f>
        <v>200000</v>
      </c>
      <c r="E81" s="483">
        <f t="shared" ref="E81:G81" si="50">+E77+E79</f>
        <v>220000</v>
      </c>
      <c r="F81" s="483">
        <f t="shared" si="50"/>
        <v>240000</v>
      </c>
      <c r="G81" s="483">
        <f t="shared" si="50"/>
        <v>250000</v>
      </c>
      <c r="H81" s="160"/>
      <c r="I81" s="160" t="s">
        <v>447</v>
      </c>
      <c r="J81">
        <v>9.3000000000000007</v>
      </c>
      <c r="K81" s="740" t="s">
        <v>448</v>
      </c>
      <c r="L81" s="159" t="s">
        <v>682</v>
      </c>
      <c r="M81" s="483">
        <f>+M77+M79</f>
        <v>144900</v>
      </c>
      <c r="N81" s="483">
        <f t="shared" ref="N81:P81" si="51">+N77+N79</f>
        <v>149247</v>
      </c>
      <c r="O81" s="483">
        <f t="shared" si="51"/>
        <v>143476.11600000001</v>
      </c>
      <c r="P81" s="483">
        <f t="shared" si="51"/>
        <v>147780.39948000005</v>
      </c>
      <c r="Q81" s="159"/>
      <c r="R81" s="159" t="s">
        <v>449</v>
      </c>
    </row>
    <row r="82" spans="1:18" ht="30" customHeight="1" x14ac:dyDescent="0.25">
      <c r="A82">
        <v>9.3000000000000007</v>
      </c>
      <c r="B82" s="741" t="s">
        <v>426</v>
      </c>
      <c r="C82" s="159" t="s">
        <v>46</v>
      </c>
      <c r="D82" s="572">
        <f>+D81/D42</f>
        <v>0.34506556245686681</v>
      </c>
      <c r="E82" s="572">
        <f t="shared" ref="E82:G82" si="52">+E81/E42</f>
        <v>0.36851662009956648</v>
      </c>
      <c r="F82" s="572">
        <f t="shared" si="52"/>
        <v>0.41818806971328942</v>
      </c>
      <c r="G82" s="572">
        <f t="shared" si="52"/>
        <v>0.42292482778447538</v>
      </c>
      <c r="H82" s="160"/>
      <c r="I82" s="160" t="s">
        <v>450</v>
      </c>
      <c r="K82" s="741" t="s">
        <v>426</v>
      </c>
      <c r="L82" s="159" t="s">
        <v>46</v>
      </c>
      <c r="M82" s="572">
        <f>+M81/D40</f>
        <v>1</v>
      </c>
      <c r="N82" s="572">
        <f t="shared" ref="N82:P82" si="53">+N81/E40</f>
        <v>1</v>
      </c>
      <c r="O82" s="572">
        <f t="shared" si="53"/>
        <v>1</v>
      </c>
      <c r="P82" s="572">
        <f t="shared" si="53"/>
        <v>1</v>
      </c>
      <c r="Q82" s="159"/>
      <c r="R82" s="159" t="s">
        <v>451</v>
      </c>
    </row>
    <row r="83" spans="1:18" x14ac:dyDescent="0.25">
      <c r="B83" s="740" t="s">
        <v>452</v>
      </c>
      <c r="C83" s="159" t="s">
        <v>682</v>
      </c>
      <c r="D83" s="483">
        <v>379600</v>
      </c>
      <c r="E83" s="483">
        <v>376988</v>
      </c>
      <c r="F83" s="483">
        <v>0</v>
      </c>
      <c r="G83" s="483">
        <v>0</v>
      </c>
      <c r="H83" s="160"/>
      <c r="I83" s="160" t="s">
        <v>453</v>
      </c>
      <c r="J83">
        <v>9.4</v>
      </c>
      <c r="K83" s="740" t="s">
        <v>454</v>
      </c>
      <c r="L83" s="159" t="s">
        <v>682</v>
      </c>
      <c r="M83" s="483">
        <v>0</v>
      </c>
      <c r="N83" s="483">
        <v>0</v>
      </c>
      <c r="O83" s="483">
        <v>0</v>
      </c>
      <c r="P83" s="483">
        <v>0</v>
      </c>
      <c r="Q83" s="159"/>
      <c r="R83" s="159" t="s">
        <v>455</v>
      </c>
    </row>
    <row r="84" spans="1:18" ht="29.25" customHeight="1" x14ac:dyDescent="0.25">
      <c r="A84">
        <v>9.4</v>
      </c>
      <c r="B84" s="741" t="s">
        <v>428</v>
      </c>
      <c r="C84" s="159" t="s">
        <v>46</v>
      </c>
      <c r="D84" s="572">
        <f>+D83/D42</f>
        <v>0.65493443754313319</v>
      </c>
      <c r="E84" s="572">
        <f t="shared" ref="E84:G84" si="54">+E83/E42</f>
        <v>0.63148337990043346</v>
      </c>
      <c r="F84" s="572">
        <f t="shared" si="54"/>
        <v>0</v>
      </c>
      <c r="G84" s="572">
        <f t="shared" si="54"/>
        <v>0</v>
      </c>
      <c r="H84" s="160"/>
      <c r="I84" s="160" t="s">
        <v>456</v>
      </c>
      <c r="K84" s="741" t="s">
        <v>428</v>
      </c>
      <c r="L84" s="159" t="s">
        <v>46</v>
      </c>
      <c r="M84" s="572">
        <f>+M83/D40</f>
        <v>0</v>
      </c>
      <c r="N84" s="572">
        <f t="shared" ref="N84:P84" si="55">+N83/E40</f>
        <v>0</v>
      </c>
      <c r="O84" s="572">
        <f t="shared" si="55"/>
        <v>0</v>
      </c>
      <c r="P84" s="572">
        <f t="shared" si="55"/>
        <v>0</v>
      </c>
      <c r="Q84" s="159"/>
      <c r="R84" s="159" t="s">
        <v>457</v>
      </c>
    </row>
    <row r="85" spans="1:18" x14ac:dyDescent="0.25">
      <c r="B85" s="740" t="s">
        <v>715</v>
      </c>
      <c r="C85" s="159" t="s">
        <v>682</v>
      </c>
      <c r="D85" s="483">
        <f>+D81+D83</f>
        <v>579600</v>
      </c>
      <c r="E85" s="483">
        <f t="shared" ref="E85:G85" si="56">+E81+E83</f>
        <v>596988</v>
      </c>
      <c r="F85" s="483">
        <f t="shared" si="56"/>
        <v>240000</v>
      </c>
      <c r="G85" s="483">
        <f t="shared" si="56"/>
        <v>250000</v>
      </c>
      <c r="H85" s="160"/>
      <c r="I85" s="160" t="s">
        <v>459</v>
      </c>
      <c r="J85">
        <v>9.5</v>
      </c>
      <c r="K85" s="740" t="s">
        <v>458</v>
      </c>
      <c r="L85" s="159" t="s">
        <v>682</v>
      </c>
      <c r="M85" s="483">
        <f>+M81+M83</f>
        <v>144900</v>
      </c>
      <c r="N85" s="483">
        <f t="shared" ref="N85:P85" si="57">+N81+N83</f>
        <v>149247</v>
      </c>
      <c r="O85" s="483">
        <f t="shared" si="57"/>
        <v>143476.11600000001</v>
      </c>
      <c r="P85" s="483">
        <f t="shared" si="57"/>
        <v>147780.39948000005</v>
      </c>
      <c r="Q85" s="159"/>
      <c r="R85" s="159" t="s">
        <v>460</v>
      </c>
    </row>
    <row r="86" spans="1:18" ht="25.5" customHeight="1" x14ac:dyDescent="0.25">
      <c r="A86">
        <v>9.5</v>
      </c>
      <c r="B86" s="741" t="s">
        <v>430</v>
      </c>
      <c r="C86" s="159" t="s">
        <v>46</v>
      </c>
      <c r="D86" s="572">
        <f>+D85/D42</f>
        <v>1</v>
      </c>
      <c r="E86" s="572">
        <f t="shared" ref="E86:G86" si="58">+E85/E42</f>
        <v>1</v>
      </c>
      <c r="F86" s="572">
        <f t="shared" si="58"/>
        <v>0.41818806971328942</v>
      </c>
      <c r="G86" s="572">
        <f t="shared" si="58"/>
        <v>0.42292482778447538</v>
      </c>
      <c r="H86" s="160"/>
      <c r="I86" s="160" t="s">
        <v>461</v>
      </c>
      <c r="K86" s="741" t="s">
        <v>430</v>
      </c>
      <c r="L86" s="159" t="s">
        <v>46</v>
      </c>
      <c r="M86" s="572">
        <f>+M85/D40</f>
        <v>1</v>
      </c>
      <c r="N86" s="572">
        <f t="shared" ref="N86:P86" si="59">+N85/E40</f>
        <v>1</v>
      </c>
      <c r="O86" s="572">
        <f t="shared" si="59"/>
        <v>1</v>
      </c>
      <c r="P86" s="572">
        <f t="shared" si="59"/>
        <v>1</v>
      </c>
      <c r="Q86" s="159"/>
      <c r="R86" s="159" t="s">
        <v>462</v>
      </c>
    </row>
    <row r="87" spans="1:18" x14ac:dyDescent="0.25">
      <c r="B87" s="740" t="s">
        <v>339</v>
      </c>
      <c r="C87" s="159" t="s">
        <v>682</v>
      </c>
      <c r="D87" s="483">
        <f>+D42-D85</f>
        <v>0</v>
      </c>
      <c r="E87" s="483">
        <f t="shared" ref="E87:G87" si="60">+E42-E85</f>
        <v>0</v>
      </c>
      <c r="F87" s="483">
        <f t="shared" si="60"/>
        <v>333904.46400000004</v>
      </c>
      <c r="G87" s="483">
        <f t="shared" si="60"/>
        <v>341121.5979200002</v>
      </c>
      <c r="H87" s="160"/>
      <c r="I87" s="160"/>
      <c r="J87">
        <v>9.6</v>
      </c>
      <c r="K87" s="740" t="s">
        <v>339</v>
      </c>
      <c r="L87" s="159" t="s">
        <v>682</v>
      </c>
      <c r="M87" s="483">
        <f>+M77-M85</f>
        <v>0</v>
      </c>
      <c r="N87" s="483">
        <f t="shared" ref="N87:P87" si="61">+N77-N85</f>
        <v>0</v>
      </c>
      <c r="O87" s="483">
        <f t="shared" si="61"/>
        <v>0</v>
      </c>
      <c r="P87" s="483">
        <f t="shared" si="61"/>
        <v>0</v>
      </c>
      <c r="Q87" s="159"/>
      <c r="R87" s="159"/>
    </row>
    <row r="88" spans="1:18" x14ac:dyDescent="0.25">
      <c r="A88">
        <v>9.6</v>
      </c>
      <c r="B88" s="741" t="s">
        <v>339</v>
      </c>
      <c r="C88" s="159" t="s">
        <v>46</v>
      </c>
      <c r="D88" s="572">
        <f>+D87/D42</f>
        <v>0</v>
      </c>
      <c r="E88" s="572">
        <f t="shared" ref="E88:G88" si="62">+E87/E42</f>
        <v>0</v>
      </c>
      <c r="F88" s="572">
        <f t="shared" si="62"/>
        <v>0.58181193028671063</v>
      </c>
      <c r="G88" s="572">
        <f t="shared" si="62"/>
        <v>0.57707517221552462</v>
      </c>
      <c r="H88" s="160"/>
      <c r="I88" s="160"/>
      <c r="K88" s="741" t="s">
        <v>339</v>
      </c>
      <c r="L88" s="159" t="s">
        <v>46</v>
      </c>
      <c r="M88" s="572">
        <f>+M87/D40</f>
        <v>0</v>
      </c>
      <c r="N88" s="572">
        <f t="shared" ref="N88:P88" si="63">+N87/E40</f>
        <v>0</v>
      </c>
      <c r="O88" s="572">
        <f t="shared" si="63"/>
        <v>0</v>
      </c>
      <c r="P88" s="572">
        <f t="shared" si="63"/>
        <v>0</v>
      </c>
      <c r="Q88" s="159"/>
      <c r="R88" s="159"/>
    </row>
    <row r="89" spans="1:18" x14ac:dyDescent="0.25">
      <c r="B89" s="740" t="s">
        <v>432</v>
      </c>
      <c r="C89" s="159" t="s">
        <v>682</v>
      </c>
      <c r="D89" s="483">
        <v>0</v>
      </c>
      <c r="E89" s="483">
        <v>0</v>
      </c>
      <c r="F89" s="483">
        <v>333904</v>
      </c>
      <c r="G89" s="483">
        <v>0</v>
      </c>
      <c r="H89" s="160"/>
      <c r="I89" s="160"/>
      <c r="J89">
        <v>9.6999999999999993</v>
      </c>
      <c r="K89" s="740" t="s">
        <v>432</v>
      </c>
      <c r="L89" s="159" t="s">
        <v>682</v>
      </c>
      <c r="M89" s="483">
        <v>0</v>
      </c>
      <c r="N89" s="483">
        <v>0</v>
      </c>
      <c r="O89" s="483">
        <v>0</v>
      </c>
      <c r="P89" s="483">
        <v>0</v>
      </c>
      <c r="Q89" s="159"/>
      <c r="R89" s="159"/>
    </row>
    <row r="90" spans="1:18" x14ac:dyDescent="0.25">
      <c r="A90">
        <v>9.6999999999999993</v>
      </c>
      <c r="B90" s="741" t="s">
        <v>432</v>
      </c>
      <c r="C90" s="159" t="s">
        <v>46</v>
      </c>
      <c r="D90" s="572">
        <f>+D89/$D$42</f>
        <v>0</v>
      </c>
      <c r="E90" s="572">
        <f t="shared" ref="E90" si="64">+E89/$D$42</f>
        <v>0</v>
      </c>
      <c r="F90" s="572">
        <f t="shared" ref="F90" si="65">+F89/$D$42</f>
        <v>0.57609385783298828</v>
      </c>
      <c r="G90" s="572">
        <f t="shared" ref="G90" si="66">+G89/$D$42</f>
        <v>0</v>
      </c>
      <c r="H90" s="160"/>
      <c r="I90" s="160"/>
      <c r="K90" s="741" t="s">
        <v>432</v>
      </c>
      <c r="L90" s="159" t="s">
        <v>46</v>
      </c>
      <c r="M90" s="572">
        <f>+M89/D40</f>
        <v>0</v>
      </c>
      <c r="N90" s="572">
        <f t="shared" ref="N90:P90" si="67">+N89/E40</f>
        <v>0</v>
      </c>
      <c r="O90" s="572">
        <f t="shared" si="67"/>
        <v>0</v>
      </c>
      <c r="P90" s="572">
        <f t="shared" si="67"/>
        <v>0</v>
      </c>
      <c r="Q90" s="159"/>
      <c r="R90" s="159"/>
    </row>
    <row r="91" spans="1:18" x14ac:dyDescent="0.25">
      <c r="B91" s="146"/>
      <c r="C91" s="158"/>
    </row>
    <row r="92" spans="1:18" ht="15.75" thickBot="1" x14ac:dyDescent="0.3">
      <c r="B92" s="88"/>
      <c r="C92" s="88"/>
      <c r="D92" s="88"/>
      <c r="E92" s="88">
        <v>2024</v>
      </c>
      <c r="F92" s="88">
        <v>2025</v>
      </c>
      <c r="G92" s="88">
        <v>2026</v>
      </c>
      <c r="H92" s="55"/>
      <c r="I92" s="62"/>
    </row>
    <row r="93" spans="1:18" ht="30.75" thickTop="1" thickBot="1" x14ac:dyDescent="0.3">
      <c r="B93" s="88" t="s">
        <v>699</v>
      </c>
      <c r="C93" s="88"/>
      <c r="D93" s="89"/>
      <c r="E93" s="89"/>
      <c r="F93" s="89"/>
      <c r="G93" s="89"/>
      <c r="H93" s="311" t="s">
        <v>137</v>
      </c>
      <c r="I93" s="491" t="s">
        <v>463</v>
      </c>
      <c r="J93" s="312"/>
      <c r="K93" s="312"/>
      <c r="L93" s="313"/>
    </row>
    <row r="94" spans="1:18" ht="15.75" thickTop="1" x14ac:dyDescent="0.25">
      <c r="B94" s="88" t="s">
        <v>1</v>
      </c>
      <c r="C94" s="88"/>
      <c r="D94" s="89"/>
      <c r="E94" s="89"/>
      <c r="F94" s="89"/>
      <c r="G94" s="89"/>
      <c r="H94" s="278"/>
      <c r="I94" s="282"/>
    </row>
    <row r="95" spans="1:18" x14ac:dyDescent="0.25">
      <c r="B95" s="88" t="s">
        <v>191</v>
      </c>
      <c r="C95" s="88"/>
      <c r="D95" s="89"/>
      <c r="E95" s="89"/>
      <c r="F95" s="89"/>
      <c r="G95" s="89"/>
      <c r="H95" s="278"/>
      <c r="I95" s="282"/>
    </row>
    <row r="96" spans="1:18" x14ac:dyDescent="0.25">
      <c r="B96" s="88" t="s">
        <v>3</v>
      </c>
      <c r="C96" s="88"/>
      <c r="D96" s="89"/>
      <c r="E96" s="89"/>
      <c r="F96" s="89"/>
      <c r="G96" s="89"/>
      <c r="H96" s="278"/>
      <c r="I96" s="282"/>
    </row>
    <row r="97" spans="2:9" x14ac:dyDescent="0.25">
      <c r="B97" s="88" t="s">
        <v>4</v>
      </c>
      <c r="C97" s="88"/>
      <c r="D97" s="89"/>
      <c r="E97" s="89"/>
      <c r="F97" s="89"/>
      <c r="G97" s="89"/>
      <c r="H97" s="278"/>
      <c r="I97" s="282"/>
    </row>
    <row r="98" spans="2:9" x14ac:dyDescent="0.25">
      <c r="B98" s="88" t="s">
        <v>5</v>
      </c>
      <c r="C98" s="88"/>
      <c r="D98" s="89"/>
      <c r="E98" s="89"/>
      <c r="F98" s="89"/>
      <c r="G98" s="89"/>
      <c r="H98" s="278"/>
      <c r="I98" s="282"/>
    </row>
    <row r="99" spans="2:9" x14ac:dyDescent="0.25">
      <c r="B99" s="88"/>
      <c r="C99" s="88"/>
      <c r="D99" s="89"/>
      <c r="E99" s="89"/>
      <c r="F99" s="89"/>
      <c r="G99" s="89"/>
      <c r="H99" s="278"/>
      <c r="I99" s="282"/>
    </row>
    <row r="100" spans="2:9" x14ac:dyDescent="0.25">
      <c r="B100" s="88" t="s">
        <v>7</v>
      </c>
      <c r="C100" s="88"/>
      <c r="D100" s="89"/>
      <c r="E100" s="89">
        <v>0</v>
      </c>
      <c r="F100" s="89">
        <v>0</v>
      </c>
      <c r="G100" s="89">
        <v>0</v>
      </c>
      <c r="H100" s="278"/>
      <c r="I100" s="282"/>
    </row>
    <row r="101" spans="2:9" ht="29.25" x14ac:dyDescent="0.25">
      <c r="B101" s="74" t="s">
        <v>700</v>
      </c>
      <c r="C101" s="74"/>
      <c r="D101" s="89"/>
      <c r="E101" s="89"/>
      <c r="F101" s="89"/>
      <c r="G101" s="89"/>
      <c r="H101" s="278"/>
      <c r="I101" s="282"/>
    </row>
    <row r="102" spans="2:9" x14ac:dyDescent="0.25">
      <c r="B102" s="53" t="s">
        <v>192</v>
      </c>
      <c r="C102" s="53"/>
      <c r="D102" s="55"/>
      <c r="E102" s="55"/>
      <c r="F102" s="55"/>
      <c r="G102" s="55"/>
      <c r="H102" s="55"/>
      <c r="I102" s="62"/>
    </row>
  </sheetData>
  <mergeCells count="64">
    <mergeCell ref="K87:K88"/>
    <mergeCell ref="B23:I23"/>
    <mergeCell ref="B59:G60"/>
    <mergeCell ref="B41:B42"/>
    <mergeCell ref="J41:K41"/>
    <mergeCell ref="B37:B38"/>
    <mergeCell ref="J37:K37"/>
    <mergeCell ref="B39:B40"/>
    <mergeCell ref="J39:K39"/>
    <mergeCell ref="B31:B32"/>
    <mergeCell ref="J31:K31"/>
    <mergeCell ref="J33:K33"/>
    <mergeCell ref="B71:B72"/>
    <mergeCell ref="B73:B74"/>
    <mergeCell ref="B65:B66"/>
    <mergeCell ref="B81:B82"/>
    <mergeCell ref="K81:K82"/>
    <mergeCell ref="B89:B90"/>
    <mergeCell ref="K89:K90"/>
    <mergeCell ref="B17:B18"/>
    <mergeCell ref="B19:B20"/>
    <mergeCell ref="J19:K19"/>
    <mergeCell ref="B21:B22"/>
    <mergeCell ref="J21:K21"/>
    <mergeCell ref="B29:B30"/>
    <mergeCell ref="B83:B84"/>
    <mergeCell ref="K83:K84"/>
    <mergeCell ref="B85:B86"/>
    <mergeCell ref="K85:K86"/>
    <mergeCell ref="B87:B88"/>
    <mergeCell ref="B75:G76"/>
    <mergeCell ref="B53:B54"/>
    <mergeCell ref="B77:B78"/>
    <mergeCell ref="K77:K78"/>
    <mergeCell ref="B79:B80"/>
    <mergeCell ref="K79:K80"/>
    <mergeCell ref="B57:B58"/>
    <mergeCell ref="K57:K58"/>
    <mergeCell ref="B67:B68"/>
    <mergeCell ref="B69:B70"/>
    <mergeCell ref="B61:B62"/>
    <mergeCell ref="B63:B64"/>
    <mergeCell ref="A1:J1"/>
    <mergeCell ref="B6:G6"/>
    <mergeCell ref="J17:K17"/>
    <mergeCell ref="B35:B36"/>
    <mergeCell ref="J35:K35"/>
    <mergeCell ref="B33:B34"/>
    <mergeCell ref="K43:R44"/>
    <mergeCell ref="K59:R73"/>
    <mergeCell ref="K75:R76"/>
    <mergeCell ref="H59:I60"/>
    <mergeCell ref="B43:B44"/>
    <mergeCell ref="B45:B46"/>
    <mergeCell ref="K45:K46"/>
    <mergeCell ref="B47:B48"/>
    <mergeCell ref="K47:K48"/>
    <mergeCell ref="B49:B50"/>
    <mergeCell ref="K49:K50"/>
    <mergeCell ref="B51:B52"/>
    <mergeCell ref="K51:K52"/>
    <mergeCell ref="K53:K54"/>
    <mergeCell ref="B55:B56"/>
    <mergeCell ref="K55:K56"/>
  </mergeCells>
  <hyperlinks>
    <hyperlink ref="I93"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
  <sheetViews>
    <sheetView topLeftCell="A39" zoomScale="80" zoomScaleNormal="80" workbookViewId="0">
      <selection activeCell="B49" sqref="B35:B50"/>
    </sheetView>
  </sheetViews>
  <sheetFormatPr baseColWidth="10" defaultColWidth="8.7109375" defaultRowHeight="33" customHeight="1" x14ac:dyDescent="0.25"/>
  <cols>
    <col min="2" max="2" width="47.28515625" customWidth="1"/>
    <col min="3" max="4" width="12.42578125" customWidth="1"/>
    <col min="5" max="6" width="16.28515625" customWidth="1"/>
    <col min="7" max="7" width="14.42578125" customWidth="1"/>
    <col min="8" max="8" width="11.140625" customWidth="1"/>
    <col min="9" max="9" width="55.7109375" customWidth="1"/>
    <col min="10" max="10" width="25.42578125" customWidth="1"/>
    <col min="11" max="11" width="41.85546875" style="269" customWidth="1"/>
  </cols>
  <sheetData>
    <row r="1" spans="1:41" ht="15.75" x14ac:dyDescent="0.25">
      <c r="A1" s="637" t="s">
        <v>464</v>
      </c>
      <c r="B1" s="637"/>
      <c r="C1" s="637"/>
      <c r="D1" s="637"/>
      <c r="E1" s="637"/>
      <c r="F1" s="637"/>
      <c r="G1" s="637"/>
      <c r="H1" s="637"/>
      <c r="I1" s="637"/>
    </row>
    <row r="2" spans="1:41" ht="15.75" thickBot="1" x14ac:dyDescent="0.3">
      <c r="A2" s="3"/>
      <c r="B2" s="3"/>
      <c r="C2" s="3"/>
      <c r="D2" s="275" t="s">
        <v>465</v>
      </c>
      <c r="E2" s="3"/>
      <c r="F2" s="3"/>
      <c r="G2" s="3"/>
      <c r="H2" s="3"/>
      <c r="I2" s="4"/>
    </row>
    <row r="3" spans="1:41" s="1" customFormat="1" ht="15.75" thickTop="1" x14ac:dyDescent="0.25">
      <c r="A3" s="155"/>
      <c r="B3" s="162" t="s">
        <v>11</v>
      </c>
      <c r="C3" s="163"/>
      <c r="D3" s="163">
        <v>2023</v>
      </c>
      <c r="E3" s="163">
        <v>2024</v>
      </c>
      <c r="F3" s="163">
        <v>2025</v>
      </c>
      <c r="G3" s="164">
        <v>2026</v>
      </c>
      <c r="J3"/>
      <c r="K3" s="269"/>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5" customHeight="1" x14ac:dyDescent="0.25">
      <c r="A4" s="155"/>
      <c r="B4" s="165" t="s">
        <v>12</v>
      </c>
      <c r="C4" s="153"/>
      <c r="D4" s="153">
        <v>5000000</v>
      </c>
      <c r="E4" s="153">
        <f>+(C4*I5)+C4</f>
        <v>0</v>
      </c>
      <c r="F4" s="153">
        <f>+(E4*I5)+E4</f>
        <v>0</v>
      </c>
      <c r="G4" s="166">
        <f>+(F4*I5)+F4</f>
        <v>0</v>
      </c>
      <c r="I4" s="90" t="s">
        <v>13</v>
      </c>
      <c r="J4"/>
      <c r="K4" s="269"/>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5.75" thickBot="1" x14ac:dyDescent="0.3">
      <c r="A5" s="155"/>
      <c r="B5" s="167" t="s">
        <v>15</v>
      </c>
      <c r="C5" s="168"/>
      <c r="D5" s="168">
        <v>2000000</v>
      </c>
      <c r="E5" s="168">
        <f>+(C5*I5)+C5</f>
        <v>0</v>
      </c>
      <c r="F5" s="168">
        <f>+(E5*I5)+E5</f>
        <v>0</v>
      </c>
      <c r="G5" s="169">
        <f>+(F5*I5)+F5</f>
        <v>0</v>
      </c>
      <c r="I5" s="91">
        <v>2.5000000000000001E-2</v>
      </c>
      <c r="J5"/>
      <c r="K5" s="269"/>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ht="22.5" customHeight="1" thickTop="1" x14ac:dyDescent="0.25">
      <c r="A6" s="5"/>
      <c r="B6" s="338"/>
      <c r="C6" s="339"/>
      <c r="D6" s="339"/>
      <c r="E6" s="339"/>
      <c r="F6" s="339"/>
      <c r="G6" s="339"/>
      <c r="H6" s="3"/>
      <c r="I6" s="4"/>
    </row>
    <row r="7" spans="1:41" ht="30" customHeight="1" x14ac:dyDescent="0.25">
      <c r="A7" s="334"/>
      <c r="B7" s="340" t="e" cm="1">
        <f t="array" ref="B7">+B3:F7B2:I7IB7:J21</f>
        <v>#NAME?</v>
      </c>
      <c r="C7" s="340"/>
      <c r="D7" s="340">
        <v>2023</v>
      </c>
      <c r="E7" s="340">
        <v>2024</v>
      </c>
      <c r="F7" s="340">
        <v>2025</v>
      </c>
      <c r="G7" s="340">
        <v>2026</v>
      </c>
      <c r="H7" s="773" t="s">
        <v>19</v>
      </c>
      <c r="I7" s="774"/>
      <c r="J7" s="198" t="s">
        <v>20</v>
      </c>
    </row>
    <row r="8" spans="1:41" ht="71.25" customHeight="1" x14ac:dyDescent="0.25">
      <c r="A8" s="335">
        <v>2.1</v>
      </c>
      <c r="B8" s="574" t="s">
        <v>466</v>
      </c>
      <c r="C8" s="575" t="s">
        <v>682</v>
      </c>
      <c r="D8" s="576">
        <f>+ACTs!D8</f>
        <v>13000000</v>
      </c>
      <c r="E8" s="576">
        <f>+ACTs!E8</f>
        <v>13390000</v>
      </c>
      <c r="F8" s="576">
        <f>+ACTs!F8</f>
        <v>13791700</v>
      </c>
      <c r="G8" s="576">
        <f>+ACTs!G8</f>
        <v>14205451</v>
      </c>
      <c r="H8" s="769" t="s">
        <v>467</v>
      </c>
      <c r="I8" s="770"/>
      <c r="J8" s="435" t="s">
        <v>468</v>
      </c>
      <c r="K8" s="274"/>
    </row>
    <row r="9" spans="1:41" ht="57.95" customHeight="1" x14ac:dyDescent="0.25">
      <c r="A9" s="573" t="s">
        <v>469</v>
      </c>
      <c r="B9" s="574" t="s">
        <v>470</v>
      </c>
      <c r="C9" s="575" t="s">
        <v>46</v>
      </c>
      <c r="D9" s="576"/>
      <c r="E9" s="576"/>
      <c r="F9" s="576"/>
      <c r="G9" s="576"/>
      <c r="H9" s="771" t="s">
        <v>471</v>
      </c>
      <c r="I9" s="771"/>
      <c r="J9" s="435"/>
      <c r="K9" s="274"/>
    </row>
    <row r="10" spans="1:41" ht="45" customHeight="1" x14ac:dyDescent="0.25">
      <c r="A10" s="336">
        <v>2.2000000000000002</v>
      </c>
      <c r="B10" s="574" t="s">
        <v>472</v>
      </c>
      <c r="C10" s="575" t="s">
        <v>682</v>
      </c>
      <c r="D10" s="577">
        <f>+D8*D9</f>
        <v>0</v>
      </c>
      <c r="E10" s="577">
        <f t="shared" ref="E10:G10" si="0">+E8*E9</f>
        <v>0</v>
      </c>
      <c r="F10" s="577">
        <f t="shared" si="0"/>
        <v>0</v>
      </c>
      <c r="G10" s="577">
        <f t="shared" si="0"/>
        <v>0</v>
      </c>
      <c r="H10" s="771" t="s">
        <v>473</v>
      </c>
      <c r="I10" s="771"/>
      <c r="J10" s="435" t="s">
        <v>474</v>
      </c>
    </row>
    <row r="11" spans="1:41" ht="58.5" customHeight="1" x14ac:dyDescent="0.25">
      <c r="A11" s="775">
        <v>2.2999999999999998</v>
      </c>
      <c r="B11" s="772" t="s">
        <v>475</v>
      </c>
      <c r="C11" s="575" t="s">
        <v>46</v>
      </c>
      <c r="D11" s="578"/>
      <c r="E11" s="578"/>
      <c r="F11" s="578"/>
      <c r="G11" s="578"/>
      <c r="H11" s="771" t="s">
        <v>476</v>
      </c>
      <c r="I11" s="771"/>
      <c r="J11" s="435" t="s">
        <v>477</v>
      </c>
      <c r="K11" s="274"/>
    </row>
    <row r="12" spans="1:41" ht="31.5" customHeight="1" x14ac:dyDescent="0.25">
      <c r="A12" s="776"/>
      <c r="B12" s="772"/>
      <c r="C12" s="575" t="s">
        <v>682</v>
      </c>
      <c r="D12" s="579"/>
      <c r="E12" s="579"/>
      <c r="F12" s="579"/>
      <c r="G12" s="579"/>
      <c r="H12" s="771" t="s">
        <v>478</v>
      </c>
      <c r="I12" s="771"/>
      <c r="J12" s="435" t="s">
        <v>479</v>
      </c>
    </row>
    <row r="13" spans="1:41" ht="44.25" customHeight="1" x14ac:dyDescent="0.25">
      <c r="A13" s="777" t="s">
        <v>480</v>
      </c>
      <c r="B13" s="772" t="s">
        <v>481</v>
      </c>
      <c r="C13" s="575" t="s">
        <v>682</v>
      </c>
      <c r="D13" s="577"/>
      <c r="E13" s="577"/>
      <c r="F13" s="577"/>
      <c r="G13" s="577"/>
      <c r="H13" s="771" t="s">
        <v>716</v>
      </c>
      <c r="I13" s="771"/>
      <c r="J13" s="435" t="s">
        <v>482</v>
      </c>
    </row>
    <row r="14" spans="1:41" ht="53.25" customHeight="1" x14ac:dyDescent="0.25">
      <c r="A14" s="778"/>
      <c r="B14" s="772"/>
      <c r="C14" s="575" t="s">
        <v>46</v>
      </c>
      <c r="D14" s="580"/>
      <c r="E14" s="580"/>
      <c r="F14" s="580"/>
      <c r="G14" s="580"/>
      <c r="H14" s="771" t="s">
        <v>719</v>
      </c>
      <c r="I14" s="771"/>
      <c r="J14" s="435" t="s">
        <v>483</v>
      </c>
    </row>
    <row r="15" spans="1:41" ht="45.95" customHeight="1" x14ac:dyDescent="0.25">
      <c r="A15" s="759" t="s">
        <v>484</v>
      </c>
      <c r="B15" s="772" t="s">
        <v>485</v>
      </c>
      <c r="C15" s="575" t="s">
        <v>682</v>
      </c>
      <c r="D15" s="580"/>
      <c r="E15" s="580"/>
      <c r="F15" s="580"/>
      <c r="G15" s="580"/>
      <c r="H15" s="771" t="s">
        <v>717</v>
      </c>
      <c r="I15" s="771"/>
      <c r="J15" s="435" t="s">
        <v>486</v>
      </c>
    </row>
    <row r="16" spans="1:41" ht="50.25" customHeight="1" x14ac:dyDescent="0.25">
      <c r="A16" s="760"/>
      <c r="B16" s="772"/>
      <c r="C16" s="575" t="s">
        <v>46</v>
      </c>
      <c r="D16" s="580"/>
      <c r="E16" s="580"/>
      <c r="F16" s="580"/>
      <c r="G16" s="580"/>
      <c r="H16" s="771" t="s">
        <v>718</v>
      </c>
      <c r="I16" s="771"/>
      <c r="J16" s="435" t="s">
        <v>487</v>
      </c>
    </row>
    <row r="17" spans="1:10" ht="30" x14ac:dyDescent="0.25">
      <c r="A17" s="337">
        <v>2.4</v>
      </c>
      <c r="B17" s="345" t="s">
        <v>488</v>
      </c>
      <c r="C17" s="346"/>
      <c r="D17" s="347"/>
      <c r="E17" s="347"/>
      <c r="F17" s="347"/>
      <c r="G17" s="347"/>
      <c r="H17" s="348"/>
      <c r="I17" s="348"/>
      <c r="J17" s="349"/>
    </row>
    <row r="18" spans="1:10" ht="37.5" customHeight="1" x14ac:dyDescent="0.25">
      <c r="A18" s="761" t="s">
        <v>489</v>
      </c>
      <c r="B18" s="781" t="s">
        <v>490</v>
      </c>
      <c r="C18" s="341" t="s">
        <v>682</v>
      </c>
      <c r="D18" s="350"/>
      <c r="E18" s="350"/>
      <c r="F18" s="350"/>
      <c r="G18" s="350"/>
      <c r="H18" s="779"/>
      <c r="I18" s="779"/>
      <c r="J18" s="304" t="s">
        <v>457</v>
      </c>
    </row>
    <row r="19" spans="1:10" ht="17.100000000000001" customHeight="1" x14ac:dyDescent="0.25">
      <c r="A19" s="762"/>
      <c r="B19" s="781"/>
      <c r="C19" s="341" t="s">
        <v>46</v>
      </c>
      <c r="D19" s="344"/>
      <c r="E19" s="344"/>
      <c r="F19" s="344"/>
      <c r="G19" s="344"/>
      <c r="H19" s="342"/>
      <c r="I19" s="343"/>
      <c r="J19" s="304" t="s">
        <v>453</v>
      </c>
    </row>
    <row r="20" spans="1:10" ht="15" x14ac:dyDescent="0.25">
      <c r="A20" s="761" t="s">
        <v>491</v>
      </c>
      <c r="B20" s="781" t="s">
        <v>492</v>
      </c>
      <c r="C20" s="341" t="s">
        <v>682</v>
      </c>
      <c r="D20" s="344"/>
      <c r="E20" s="344"/>
      <c r="F20" s="344"/>
      <c r="G20" s="344"/>
      <c r="H20" s="342"/>
      <c r="I20" s="351"/>
      <c r="J20" s="304" t="s">
        <v>456</v>
      </c>
    </row>
    <row r="21" spans="1:10" ht="15" x14ac:dyDescent="0.25">
      <c r="A21" s="762" t="s">
        <v>493</v>
      </c>
      <c r="B21" s="781"/>
      <c r="C21" s="341" t="s">
        <v>46</v>
      </c>
      <c r="D21" s="344"/>
      <c r="E21" s="344"/>
      <c r="F21" s="344"/>
      <c r="G21" s="344"/>
      <c r="H21" s="342"/>
      <c r="I21" s="343"/>
      <c r="J21" s="304" t="s">
        <v>494</v>
      </c>
    </row>
    <row r="22" spans="1:10" ht="28.5" customHeight="1" x14ac:dyDescent="0.25">
      <c r="A22" s="763" t="s">
        <v>493</v>
      </c>
      <c r="B22" s="781" t="s">
        <v>495</v>
      </c>
      <c r="C22" s="341" t="s">
        <v>682</v>
      </c>
      <c r="D22" s="352"/>
      <c r="E22" s="352"/>
      <c r="F22" s="352"/>
      <c r="G22" s="352"/>
      <c r="H22" s="780"/>
      <c r="I22" s="780"/>
      <c r="J22" s="304" t="s">
        <v>496</v>
      </c>
    </row>
    <row r="23" spans="1:10" ht="28.5" customHeight="1" x14ac:dyDescent="0.25">
      <c r="A23" s="764"/>
      <c r="B23" s="781"/>
      <c r="C23" s="341" t="s">
        <v>46</v>
      </c>
      <c r="D23" s="353"/>
      <c r="E23" s="353"/>
      <c r="F23" s="353"/>
      <c r="G23" s="353"/>
      <c r="H23" s="782"/>
      <c r="I23" s="782"/>
      <c r="J23" s="304" t="s">
        <v>460</v>
      </c>
    </row>
    <row r="24" spans="1:10" ht="15" x14ac:dyDescent="0.25">
      <c r="A24" s="763" t="s">
        <v>497</v>
      </c>
      <c r="B24" s="781" t="s">
        <v>498</v>
      </c>
      <c r="C24" s="341" t="s">
        <v>682</v>
      </c>
      <c r="D24" s="341"/>
      <c r="E24" s="355">
        <v>0</v>
      </c>
      <c r="F24" s="355">
        <v>0</v>
      </c>
      <c r="G24" s="355">
        <v>0</v>
      </c>
      <c r="H24" s="356"/>
      <c r="I24" s="354"/>
      <c r="J24" s="304" t="s">
        <v>459</v>
      </c>
    </row>
    <row r="25" spans="1:10" ht="15" x14ac:dyDescent="0.25">
      <c r="A25" s="764"/>
      <c r="B25" s="781"/>
      <c r="C25" s="341" t="s">
        <v>46</v>
      </c>
      <c r="D25" s="341"/>
      <c r="E25" s="357"/>
      <c r="F25" s="357"/>
      <c r="G25" s="357"/>
      <c r="H25" s="356"/>
      <c r="I25" s="354"/>
      <c r="J25" s="304" t="s">
        <v>461</v>
      </c>
    </row>
    <row r="26" spans="1:10" ht="15" x14ac:dyDescent="0.25">
      <c r="A26" s="763" t="s">
        <v>499</v>
      </c>
      <c r="B26" s="781" t="s">
        <v>212</v>
      </c>
      <c r="C26" s="341" t="s">
        <v>682</v>
      </c>
      <c r="D26" s="341"/>
      <c r="E26" s="357"/>
      <c r="F26" s="357"/>
      <c r="G26" s="357"/>
      <c r="H26" s="356"/>
      <c r="I26" s="354"/>
      <c r="J26" s="304" t="s">
        <v>500</v>
      </c>
    </row>
    <row r="27" spans="1:10" ht="15" x14ac:dyDescent="0.25">
      <c r="A27" s="764"/>
      <c r="B27" s="781"/>
      <c r="C27" s="341" t="s">
        <v>46</v>
      </c>
      <c r="D27" s="341"/>
      <c r="E27" s="357"/>
      <c r="F27" s="357"/>
      <c r="G27" s="357"/>
      <c r="H27" s="356"/>
      <c r="I27" s="354"/>
      <c r="J27" s="304" t="s">
        <v>501</v>
      </c>
    </row>
    <row r="28" spans="1:10" ht="15" x14ac:dyDescent="0.25">
      <c r="A28" s="763" t="s">
        <v>502</v>
      </c>
      <c r="B28" s="781" t="s">
        <v>215</v>
      </c>
      <c r="C28" s="341" t="s">
        <v>682</v>
      </c>
      <c r="D28" s="341"/>
      <c r="E28" s="355">
        <v>0</v>
      </c>
      <c r="F28" s="355">
        <v>0</v>
      </c>
      <c r="G28" s="355">
        <v>0</v>
      </c>
      <c r="H28" s="356"/>
      <c r="I28" s="354"/>
      <c r="J28" s="304" t="s">
        <v>503</v>
      </c>
    </row>
    <row r="29" spans="1:10" ht="15" x14ac:dyDescent="0.25">
      <c r="A29" s="764"/>
      <c r="B29" s="781"/>
      <c r="C29" s="341" t="s">
        <v>46</v>
      </c>
      <c r="D29" s="341"/>
      <c r="E29" s="357"/>
      <c r="F29" s="357"/>
      <c r="G29" s="357"/>
      <c r="H29" s="356"/>
      <c r="I29" s="354"/>
      <c r="J29" s="304" t="s">
        <v>504</v>
      </c>
    </row>
    <row r="30" spans="1:10" ht="15" x14ac:dyDescent="0.25">
      <c r="A30" s="763" t="s">
        <v>505</v>
      </c>
      <c r="B30" s="781" t="s">
        <v>506</v>
      </c>
      <c r="C30" s="341" t="s">
        <v>682</v>
      </c>
      <c r="D30" s="341"/>
      <c r="E30" s="355">
        <v>0</v>
      </c>
      <c r="F30" s="355">
        <v>0</v>
      </c>
      <c r="G30" s="355">
        <v>0</v>
      </c>
      <c r="H30" s="356"/>
      <c r="I30" s="354"/>
      <c r="J30" s="304" t="s">
        <v>507</v>
      </c>
    </row>
    <row r="31" spans="1:10" ht="15" x14ac:dyDescent="0.25">
      <c r="A31" s="764">
        <v>2.7</v>
      </c>
      <c r="B31" s="781"/>
      <c r="C31" s="341" t="s">
        <v>46</v>
      </c>
      <c r="D31" s="341"/>
      <c r="E31" s="357"/>
      <c r="F31" s="357"/>
      <c r="G31" s="357"/>
      <c r="H31" s="356"/>
      <c r="I31" s="343"/>
      <c r="J31" s="304" t="s">
        <v>508</v>
      </c>
    </row>
    <row r="32" spans="1:10" s="269" customFormat="1" ht="33" customHeight="1" x14ac:dyDescent="0.25">
      <c r="A32" s="767" t="s">
        <v>509</v>
      </c>
      <c r="B32" s="784" t="s">
        <v>510</v>
      </c>
      <c r="C32" s="358" t="s">
        <v>682</v>
      </c>
      <c r="D32" s="358"/>
      <c r="E32" s="359">
        <v>0</v>
      </c>
      <c r="F32" s="359">
        <v>0</v>
      </c>
      <c r="G32" s="359">
        <v>0</v>
      </c>
      <c r="H32" s="360"/>
      <c r="I32" s="361"/>
      <c r="J32" s="362"/>
    </row>
    <row r="33" spans="1:11" s="269" customFormat="1" ht="33" customHeight="1" x14ac:dyDescent="0.25">
      <c r="A33" s="768"/>
      <c r="B33" s="784"/>
      <c r="C33" s="358" t="s">
        <v>46</v>
      </c>
      <c r="D33" s="358"/>
      <c r="E33" s="363"/>
      <c r="F33" s="363"/>
      <c r="G33" s="363"/>
      <c r="H33" s="360"/>
      <c r="I33" s="364"/>
      <c r="J33" s="362"/>
    </row>
    <row r="34" spans="1:11" s="298" customFormat="1" ht="17.100000000000001" customHeight="1" x14ac:dyDescent="0.25">
      <c r="A34" s="299">
        <v>2.5</v>
      </c>
      <c r="B34" s="783" t="s">
        <v>511</v>
      </c>
      <c r="C34" s="783"/>
      <c r="D34" s="783"/>
      <c r="E34" s="783"/>
      <c r="F34" s="783"/>
      <c r="G34" s="783"/>
      <c r="H34" s="783"/>
      <c r="I34" s="365"/>
      <c r="J34" s="349"/>
      <c r="K34" s="550"/>
    </row>
    <row r="35" spans="1:11" ht="15" x14ac:dyDescent="0.25">
      <c r="A35" s="763" t="s">
        <v>512</v>
      </c>
      <c r="B35" s="781" t="s">
        <v>513</v>
      </c>
      <c r="C35" s="341" t="s">
        <v>682</v>
      </c>
      <c r="D35" s="341"/>
      <c r="E35" s="357"/>
      <c r="F35" s="357"/>
      <c r="G35" s="357"/>
      <c r="H35" s="356"/>
      <c r="I35" s="343"/>
      <c r="J35" s="304" t="s">
        <v>514</v>
      </c>
    </row>
    <row r="36" spans="1:11" ht="15" x14ac:dyDescent="0.25">
      <c r="A36" s="764"/>
      <c r="B36" s="781"/>
      <c r="C36" s="341" t="s">
        <v>46</v>
      </c>
      <c r="D36" s="341"/>
      <c r="E36" s="357"/>
      <c r="F36" s="357"/>
      <c r="G36" s="357"/>
      <c r="H36" s="356"/>
      <c r="I36" s="343"/>
      <c r="J36" s="304" t="s">
        <v>515</v>
      </c>
    </row>
    <row r="37" spans="1:11" ht="17.100000000000001" customHeight="1" x14ac:dyDescent="0.25">
      <c r="A37" s="763" t="s">
        <v>516</v>
      </c>
      <c r="B37" s="781" t="s">
        <v>517</v>
      </c>
      <c r="C37" s="341" t="s">
        <v>682</v>
      </c>
      <c r="D37" s="341"/>
      <c r="E37" s="357"/>
      <c r="F37" s="357"/>
      <c r="G37" s="357"/>
      <c r="H37" s="356"/>
      <c r="I37" s="343"/>
      <c r="J37" s="304" t="s">
        <v>518</v>
      </c>
    </row>
    <row r="38" spans="1:11" ht="15" x14ac:dyDescent="0.25">
      <c r="A38" s="764"/>
      <c r="B38" s="781"/>
      <c r="C38" s="341" t="s">
        <v>46</v>
      </c>
      <c r="D38" s="341"/>
      <c r="E38" s="357"/>
      <c r="F38" s="357"/>
      <c r="G38" s="357"/>
      <c r="H38" s="356"/>
      <c r="I38" s="343"/>
      <c r="J38" s="304" t="s">
        <v>519</v>
      </c>
    </row>
    <row r="39" spans="1:11" ht="15" x14ac:dyDescent="0.25">
      <c r="A39" s="763" t="s">
        <v>520</v>
      </c>
      <c r="B39" s="781" t="s">
        <v>521</v>
      </c>
      <c r="C39" s="341" t="s">
        <v>682</v>
      </c>
      <c r="D39" s="341"/>
      <c r="E39" s="355">
        <v>0</v>
      </c>
      <c r="F39" s="355">
        <v>0</v>
      </c>
      <c r="G39" s="355">
        <v>0</v>
      </c>
      <c r="H39" s="356"/>
      <c r="I39" s="343"/>
      <c r="J39" s="304" t="s">
        <v>522</v>
      </c>
    </row>
    <row r="40" spans="1:11" ht="15" x14ac:dyDescent="0.25">
      <c r="A40" s="764"/>
      <c r="B40" s="781"/>
      <c r="C40" s="341" t="s">
        <v>46</v>
      </c>
      <c r="D40" s="341"/>
      <c r="E40" s="357"/>
      <c r="F40" s="357"/>
      <c r="G40" s="357"/>
      <c r="H40" s="356"/>
      <c r="I40" s="343"/>
      <c r="J40" s="304" t="s">
        <v>523</v>
      </c>
    </row>
    <row r="41" spans="1:11" ht="15" x14ac:dyDescent="0.25">
      <c r="A41" s="763" t="s">
        <v>524</v>
      </c>
      <c r="B41" s="781" t="s">
        <v>525</v>
      </c>
      <c r="C41" s="341" t="s">
        <v>682</v>
      </c>
      <c r="D41" s="341"/>
      <c r="E41" s="355">
        <v>0</v>
      </c>
      <c r="F41" s="355">
        <v>0</v>
      </c>
      <c r="G41" s="355">
        <v>0</v>
      </c>
      <c r="H41" s="356"/>
      <c r="I41" s="366"/>
      <c r="J41" s="304" t="s">
        <v>526</v>
      </c>
    </row>
    <row r="42" spans="1:11" ht="15" x14ac:dyDescent="0.25">
      <c r="A42" s="764"/>
      <c r="B42" s="781"/>
      <c r="C42" s="341" t="s">
        <v>46</v>
      </c>
      <c r="D42" s="341"/>
      <c r="E42" s="357"/>
      <c r="F42" s="357"/>
      <c r="G42" s="357"/>
      <c r="H42" s="356"/>
      <c r="I42" s="366"/>
      <c r="J42" s="304" t="s">
        <v>527</v>
      </c>
    </row>
    <row r="43" spans="1:11" ht="17.100000000000001" customHeight="1" x14ac:dyDescent="0.25">
      <c r="A43" s="763" t="s">
        <v>528</v>
      </c>
      <c r="B43" s="781" t="s">
        <v>529</v>
      </c>
      <c r="C43" s="341" t="s">
        <v>682</v>
      </c>
      <c r="D43" s="341"/>
      <c r="E43" s="357"/>
      <c r="F43" s="357"/>
      <c r="G43" s="357"/>
      <c r="H43" s="356"/>
      <c r="I43" s="366"/>
      <c r="J43" s="304" t="s">
        <v>530</v>
      </c>
    </row>
    <row r="44" spans="1:11" ht="33" customHeight="1" x14ac:dyDescent="0.25">
      <c r="A44" s="764"/>
      <c r="B44" s="781"/>
      <c r="C44" s="341" t="s">
        <v>46</v>
      </c>
      <c r="D44" s="341"/>
      <c r="E44" s="357"/>
      <c r="F44" s="357"/>
      <c r="G44" s="357"/>
      <c r="H44" s="356"/>
      <c r="I44" s="366"/>
      <c r="J44" s="304" t="s">
        <v>531</v>
      </c>
    </row>
    <row r="45" spans="1:11" ht="33" customHeight="1" x14ac:dyDescent="0.25">
      <c r="A45" s="763" t="s">
        <v>532</v>
      </c>
      <c r="B45" s="781" t="s">
        <v>533</v>
      </c>
      <c r="C45" s="341" t="s">
        <v>682</v>
      </c>
      <c r="D45" s="341"/>
      <c r="E45" s="355">
        <v>0</v>
      </c>
      <c r="F45" s="355">
        <v>0</v>
      </c>
      <c r="G45" s="355">
        <v>0</v>
      </c>
      <c r="H45" s="356"/>
      <c r="I45" s="366"/>
      <c r="J45" s="304" t="s">
        <v>534</v>
      </c>
    </row>
    <row r="46" spans="1:11" ht="33" customHeight="1" x14ac:dyDescent="0.25">
      <c r="A46" s="764"/>
      <c r="B46" s="781"/>
      <c r="C46" s="341" t="s">
        <v>46</v>
      </c>
      <c r="D46" s="341"/>
      <c r="E46" s="357"/>
      <c r="F46" s="357"/>
      <c r="G46" s="357"/>
      <c r="H46" s="356"/>
      <c r="I46" s="366"/>
      <c r="J46" s="304" t="s">
        <v>535</v>
      </c>
    </row>
    <row r="47" spans="1:11" ht="33" customHeight="1" x14ac:dyDescent="0.25">
      <c r="A47" s="765" t="s">
        <v>536</v>
      </c>
      <c r="B47" s="781" t="s">
        <v>537</v>
      </c>
      <c r="C47" s="341" t="s">
        <v>682</v>
      </c>
      <c r="D47" s="341"/>
      <c r="E47" s="355">
        <v>0</v>
      </c>
      <c r="F47" s="355">
        <v>0</v>
      </c>
      <c r="G47" s="355">
        <v>0</v>
      </c>
      <c r="H47" s="356"/>
      <c r="I47" s="366"/>
      <c r="J47" s="304" t="s">
        <v>538</v>
      </c>
    </row>
    <row r="48" spans="1:11" ht="33" customHeight="1" x14ac:dyDescent="0.25">
      <c r="A48" s="766"/>
      <c r="B48" s="781"/>
      <c r="C48" s="341" t="s">
        <v>46</v>
      </c>
      <c r="D48" s="341"/>
      <c r="E48" s="357"/>
      <c r="F48" s="357"/>
      <c r="G48" s="357"/>
      <c r="H48" s="356"/>
      <c r="I48" s="366"/>
      <c r="J48" s="304" t="s">
        <v>539</v>
      </c>
    </row>
    <row r="49" spans="1:10" ht="33" customHeight="1" x14ac:dyDescent="0.25">
      <c r="A49" s="765" t="s">
        <v>540</v>
      </c>
      <c r="B49" s="784" t="s">
        <v>510</v>
      </c>
      <c r="C49" s="372" t="s">
        <v>682</v>
      </c>
      <c r="D49" s="372"/>
      <c r="E49" s="373">
        <v>0</v>
      </c>
      <c r="F49" s="373">
        <v>0</v>
      </c>
      <c r="G49" s="373">
        <v>0</v>
      </c>
      <c r="H49" s="374"/>
      <c r="I49" s="375"/>
      <c r="J49" s="304"/>
    </row>
    <row r="50" spans="1:10" ht="33" customHeight="1" x14ac:dyDescent="0.25">
      <c r="A50" s="766"/>
      <c r="B50" s="784"/>
      <c r="C50" s="372" t="s">
        <v>46</v>
      </c>
      <c r="D50" s="372"/>
      <c r="E50" s="376"/>
      <c r="F50" s="376"/>
      <c r="G50" s="376"/>
      <c r="H50" s="374"/>
      <c r="I50" s="366"/>
      <c r="J50" s="304"/>
    </row>
    <row r="51" spans="1:10" ht="33" customHeight="1" x14ac:dyDescent="0.25">
      <c r="B51" s="161"/>
      <c r="C51" s="142"/>
      <c r="D51" s="142"/>
      <c r="E51" s="142"/>
      <c r="F51" s="142"/>
      <c r="G51" s="142"/>
      <c r="H51" s="142"/>
      <c r="I51" s="142"/>
    </row>
    <row r="52" spans="1:10" ht="33" customHeight="1" x14ac:dyDescent="0.25">
      <c r="B52" s="142"/>
      <c r="C52" s="142"/>
      <c r="D52" s="142"/>
      <c r="E52" s="142"/>
      <c r="F52" s="142"/>
      <c r="G52" s="142"/>
      <c r="H52" s="142"/>
      <c r="I52" s="142"/>
    </row>
    <row r="53" spans="1:10" ht="33" customHeight="1" x14ac:dyDescent="0.25">
      <c r="B53" s="142"/>
      <c r="C53" s="142"/>
      <c r="D53" s="142"/>
      <c r="E53" s="142"/>
      <c r="F53" s="142"/>
      <c r="G53" s="142"/>
      <c r="H53" s="142"/>
      <c r="I53" s="142"/>
    </row>
    <row r="54" spans="1:10" ht="33" customHeight="1" x14ac:dyDescent="0.25">
      <c r="B54" s="142"/>
      <c r="C54" s="142"/>
      <c r="D54" s="142"/>
      <c r="E54" s="142"/>
      <c r="F54" s="142"/>
      <c r="G54" s="142"/>
      <c r="H54" s="142"/>
      <c r="I54" s="142"/>
    </row>
  </sheetData>
  <mergeCells count="53">
    <mergeCell ref="B28:B29"/>
    <mergeCell ref="B30:B31"/>
    <mergeCell ref="B34:H34"/>
    <mergeCell ref="B49:B50"/>
    <mergeCell ref="B32:B33"/>
    <mergeCell ref="B43:B44"/>
    <mergeCell ref="B45:B46"/>
    <mergeCell ref="B47:B48"/>
    <mergeCell ref="B35:B36"/>
    <mergeCell ref="B37:B38"/>
    <mergeCell ref="B39:B40"/>
    <mergeCell ref="B41:B42"/>
    <mergeCell ref="H15:I15"/>
    <mergeCell ref="H16:I16"/>
    <mergeCell ref="H18:I18"/>
    <mergeCell ref="H22:I22"/>
    <mergeCell ref="B26:B27"/>
    <mergeCell ref="B20:B21"/>
    <mergeCell ref="B22:B23"/>
    <mergeCell ref="B24:B25"/>
    <mergeCell ref="B15:B16"/>
    <mergeCell ref="B18:B19"/>
    <mergeCell ref="H23:I23"/>
    <mergeCell ref="A1:I1"/>
    <mergeCell ref="H8:I8"/>
    <mergeCell ref="H11:I11"/>
    <mergeCell ref="H12:I12"/>
    <mergeCell ref="H13:I13"/>
    <mergeCell ref="B11:B12"/>
    <mergeCell ref="H10:I10"/>
    <mergeCell ref="H7:I7"/>
    <mergeCell ref="A11:A12"/>
    <mergeCell ref="A13:A14"/>
    <mergeCell ref="H14:I14"/>
    <mergeCell ref="B13:B14"/>
    <mergeCell ref="H9:I9"/>
    <mergeCell ref="A49:A50"/>
    <mergeCell ref="A30:A31"/>
    <mergeCell ref="A35:A36"/>
    <mergeCell ref="A37:A38"/>
    <mergeCell ref="A39:A40"/>
    <mergeCell ref="A41:A42"/>
    <mergeCell ref="A43:A44"/>
    <mergeCell ref="A32:A33"/>
    <mergeCell ref="A15:A16"/>
    <mergeCell ref="A18:A19"/>
    <mergeCell ref="A45:A46"/>
    <mergeCell ref="A47:A48"/>
    <mergeCell ref="A20:A21"/>
    <mergeCell ref="A22:A23"/>
    <mergeCell ref="A24:A25"/>
    <mergeCell ref="A26:A27"/>
    <mergeCell ref="A28:A29"/>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opLeftCell="A14" workbookViewId="0">
      <selection activeCell="A28" sqref="A28"/>
    </sheetView>
  </sheetViews>
  <sheetFormatPr baseColWidth="10" defaultColWidth="8.7109375" defaultRowHeight="15" x14ac:dyDescent="0.25"/>
  <cols>
    <col min="1" max="1" width="67" customWidth="1"/>
    <col min="5" max="5" width="13.7109375" customWidth="1"/>
    <col min="8" max="8" width="1" customWidth="1"/>
    <col min="9" max="9" width="20.42578125" customWidth="1"/>
    <col min="11" max="11" width="9.85546875" bestFit="1" customWidth="1"/>
  </cols>
  <sheetData>
    <row r="1" spans="1:12" ht="36" customHeight="1" thickBot="1" x14ac:dyDescent="0.35">
      <c r="A1" s="785" t="s">
        <v>541</v>
      </c>
      <c r="B1" s="785"/>
      <c r="C1" s="785"/>
      <c r="D1" s="785"/>
      <c r="E1" s="785"/>
      <c r="F1" s="75"/>
      <c r="G1" s="75"/>
      <c r="H1" s="75"/>
      <c r="I1" s="75"/>
      <c r="J1" s="75"/>
    </row>
    <row r="2" spans="1:12" ht="15.75" thickBot="1" x14ac:dyDescent="0.3">
      <c r="A2" s="15" t="s">
        <v>542</v>
      </c>
      <c r="B2" s="47">
        <v>2023</v>
      </c>
      <c r="C2" s="47">
        <v>2024</v>
      </c>
      <c r="D2" s="47">
        <v>2025</v>
      </c>
      <c r="E2" s="47">
        <v>2026</v>
      </c>
      <c r="I2" s="40" t="s">
        <v>543</v>
      </c>
      <c r="J2" s="108" t="s">
        <v>544</v>
      </c>
      <c r="K2" s="108" t="s">
        <v>721</v>
      </c>
      <c r="L2" s="108" t="s">
        <v>545</v>
      </c>
    </row>
    <row r="3" spans="1:12" ht="15.75" thickBot="1" x14ac:dyDescent="0.3">
      <c r="A3" s="786" t="s">
        <v>546</v>
      </c>
      <c r="B3" s="787"/>
      <c r="C3" s="787"/>
      <c r="D3" s="787"/>
      <c r="E3" s="788"/>
      <c r="I3" s="41" t="s">
        <v>722</v>
      </c>
      <c r="J3" s="42">
        <v>1</v>
      </c>
      <c r="K3" s="42">
        <v>1</v>
      </c>
      <c r="L3" s="42">
        <v>0</v>
      </c>
    </row>
    <row r="4" spans="1:12" ht="28.5" customHeight="1" thickBot="1" x14ac:dyDescent="0.3">
      <c r="A4" s="9" t="s">
        <v>547</v>
      </c>
      <c r="B4" s="16"/>
      <c r="C4" s="16"/>
      <c r="D4" s="16"/>
      <c r="E4" s="17"/>
      <c r="I4" s="41" t="s">
        <v>723</v>
      </c>
      <c r="J4" s="42">
        <v>1</v>
      </c>
      <c r="K4" s="42">
        <v>0</v>
      </c>
      <c r="L4" s="42">
        <v>1</v>
      </c>
    </row>
    <row r="5" spans="1:12" ht="26.25" thickBot="1" x14ac:dyDescent="0.3">
      <c r="A5" s="9" t="s">
        <v>548</v>
      </c>
      <c r="B5" s="16"/>
      <c r="C5" s="16"/>
      <c r="D5" s="16"/>
      <c r="E5" s="16"/>
      <c r="I5" s="41" t="s">
        <v>549</v>
      </c>
      <c r="J5" s="42">
        <v>2</v>
      </c>
      <c r="K5" s="42">
        <v>2</v>
      </c>
      <c r="L5" s="42">
        <v>0</v>
      </c>
    </row>
    <row r="6" spans="1:12" ht="26.25" thickBot="1" x14ac:dyDescent="0.3">
      <c r="A6" s="9" t="s">
        <v>550</v>
      </c>
      <c r="B6" s="16"/>
      <c r="C6" s="16"/>
      <c r="D6" s="16"/>
      <c r="E6" s="16"/>
      <c r="I6" s="41" t="s">
        <v>551</v>
      </c>
      <c r="J6" s="42">
        <v>2</v>
      </c>
      <c r="K6" s="42">
        <v>1</v>
      </c>
      <c r="L6" s="42">
        <v>1</v>
      </c>
    </row>
    <row r="7" spans="1:12" ht="39.75" thickBot="1" x14ac:dyDescent="0.3">
      <c r="A7" s="9" t="s">
        <v>552</v>
      </c>
      <c r="B7" s="16"/>
      <c r="C7" s="16"/>
      <c r="D7" s="16"/>
      <c r="E7" s="16"/>
      <c r="I7" s="41" t="s">
        <v>553</v>
      </c>
      <c r="J7" s="42">
        <v>1</v>
      </c>
      <c r="K7" s="42">
        <v>1</v>
      </c>
      <c r="L7" s="42">
        <v>0</v>
      </c>
    </row>
    <row r="8" spans="1:12" ht="27" thickBot="1" x14ac:dyDescent="0.3">
      <c r="A8" s="786" t="s">
        <v>554</v>
      </c>
      <c r="B8" s="787"/>
      <c r="C8" s="787"/>
      <c r="D8" s="787"/>
      <c r="E8" s="788"/>
      <c r="I8" s="41" t="s">
        <v>555</v>
      </c>
      <c r="J8" s="42">
        <v>1</v>
      </c>
      <c r="K8" s="42">
        <v>0</v>
      </c>
      <c r="L8" s="42">
        <v>0</v>
      </c>
    </row>
    <row r="9" spans="1:12" ht="39.75" thickBot="1" x14ac:dyDescent="0.3">
      <c r="A9" s="9" t="s">
        <v>556</v>
      </c>
      <c r="B9" s="16"/>
      <c r="C9" s="16"/>
      <c r="D9" s="16"/>
      <c r="E9" s="16"/>
      <c r="I9" s="41" t="s">
        <v>557</v>
      </c>
      <c r="J9" s="42">
        <v>2</v>
      </c>
      <c r="K9" s="42">
        <v>0</v>
      </c>
      <c r="L9" s="42">
        <v>2</v>
      </c>
    </row>
    <row r="10" spans="1:12" ht="27" thickBot="1" x14ac:dyDescent="0.3">
      <c r="A10" s="9" t="s">
        <v>558</v>
      </c>
      <c r="B10" s="18"/>
      <c r="C10" s="18"/>
      <c r="D10" s="18"/>
      <c r="E10" s="16"/>
      <c r="I10" s="41" t="s">
        <v>559</v>
      </c>
      <c r="J10" s="42">
        <v>1</v>
      </c>
      <c r="K10" s="42">
        <v>1</v>
      </c>
      <c r="L10" s="42">
        <v>0</v>
      </c>
    </row>
    <row r="11" spans="1:12" ht="15.75" thickBot="1" x14ac:dyDescent="0.3">
      <c r="A11" s="9" t="s">
        <v>560</v>
      </c>
      <c r="B11" s="19"/>
      <c r="C11" s="19"/>
      <c r="D11" s="19"/>
      <c r="E11" s="16"/>
      <c r="I11" s="41" t="s">
        <v>561</v>
      </c>
      <c r="J11" s="42">
        <v>1</v>
      </c>
      <c r="K11" s="42">
        <v>0</v>
      </c>
      <c r="L11" s="42">
        <v>1</v>
      </c>
    </row>
    <row r="12" spans="1:12" ht="27" thickBot="1" x14ac:dyDescent="0.3">
      <c r="A12" s="9" t="s">
        <v>562</v>
      </c>
      <c r="B12" s="16"/>
      <c r="C12" s="16"/>
      <c r="D12" s="16"/>
      <c r="E12" s="16"/>
      <c r="I12" s="41" t="s">
        <v>563</v>
      </c>
      <c r="J12" s="42">
        <v>1</v>
      </c>
      <c r="K12" s="42">
        <v>1</v>
      </c>
      <c r="L12" s="42">
        <v>0</v>
      </c>
    </row>
    <row r="13" spans="1:12" ht="15.75" thickBot="1" x14ac:dyDescent="0.3">
      <c r="A13" s="786" t="s">
        <v>564</v>
      </c>
      <c r="B13" s="787"/>
      <c r="C13" s="787"/>
      <c r="D13" s="787"/>
      <c r="E13" s="788"/>
      <c r="I13" s="41" t="s">
        <v>565</v>
      </c>
      <c r="J13" s="42">
        <v>1</v>
      </c>
      <c r="K13" s="42">
        <v>0</v>
      </c>
      <c r="L13" s="42">
        <v>1</v>
      </c>
    </row>
    <row r="14" spans="1:12" ht="15.75" thickBot="1" x14ac:dyDescent="0.3">
      <c r="A14" s="9" t="s">
        <v>566</v>
      </c>
      <c r="B14" s="16"/>
      <c r="C14" s="16"/>
      <c r="D14" s="16"/>
      <c r="E14" s="17"/>
      <c r="I14" s="41" t="s">
        <v>134</v>
      </c>
      <c r="J14" s="42">
        <f>SUM(J3:J13)</f>
        <v>14</v>
      </c>
      <c r="K14" s="42">
        <f>SUM(K3:K13)</f>
        <v>7</v>
      </c>
      <c r="L14" s="42">
        <f>SUM(L3:L13)</f>
        <v>6</v>
      </c>
    </row>
    <row r="15" spans="1:12" ht="15.75" thickBot="1" x14ac:dyDescent="0.3">
      <c r="A15" s="9" t="s">
        <v>556</v>
      </c>
      <c r="B15" s="20"/>
      <c r="C15" s="20"/>
      <c r="D15" s="20"/>
      <c r="E15" s="16"/>
    </row>
    <row r="16" spans="1:12" ht="15.75" thickBot="1" x14ac:dyDescent="0.3">
      <c r="A16" s="9" t="s">
        <v>558</v>
      </c>
      <c r="B16" s="18"/>
      <c r="C16" s="18"/>
      <c r="D16" s="18"/>
      <c r="E16" s="16"/>
    </row>
    <row r="17" spans="1:9" ht="15.75" thickBot="1" x14ac:dyDescent="0.3">
      <c r="A17" s="9" t="s">
        <v>560</v>
      </c>
      <c r="B17" s="19" t="s">
        <v>567</v>
      </c>
      <c r="C17" s="19"/>
      <c r="D17" s="19"/>
      <c r="E17" s="16"/>
    </row>
    <row r="18" spans="1:9" ht="15.75" thickBot="1" x14ac:dyDescent="0.3">
      <c r="A18" s="786" t="s">
        <v>568</v>
      </c>
      <c r="B18" s="787"/>
      <c r="C18" s="787"/>
      <c r="D18" s="787"/>
      <c r="E18" s="788"/>
    </row>
    <row r="19" spans="1:9" ht="15.75" thickBot="1" x14ac:dyDescent="0.3">
      <c r="A19" s="9" t="s">
        <v>569</v>
      </c>
      <c r="B19" s="16"/>
      <c r="C19" s="16"/>
      <c r="D19" s="16"/>
      <c r="E19" s="17"/>
    </row>
    <row r="20" spans="1:9" ht="15.75" thickBot="1" x14ac:dyDescent="0.3">
      <c r="A20" s="9" t="s">
        <v>720</v>
      </c>
      <c r="B20" s="16"/>
      <c r="C20" s="16"/>
      <c r="D20" s="16"/>
      <c r="E20" s="16"/>
    </row>
    <row r="21" spans="1:9" ht="15.75" thickBot="1" x14ac:dyDescent="0.3">
      <c r="A21" s="9" t="s">
        <v>570</v>
      </c>
      <c r="B21" s="16"/>
      <c r="C21" s="16"/>
      <c r="D21" s="16"/>
      <c r="E21" s="17"/>
    </row>
    <row r="22" spans="1:9" ht="26.25" thickBot="1" x14ac:dyDescent="0.3">
      <c r="A22" s="9" t="s">
        <v>571</v>
      </c>
      <c r="B22" s="16"/>
      <c r="C22" s="16"/>
      <c r="D22" s="16"/>
      <c r="E22" s="17"/>
    </row>
    <row r="23" spans="1:9" ht="15.75" thickBot="1" x14ac:dyDescent="0.3">
      <c r="A23" s="786" t="s">
        <v>572</v>
      </c>
      <c r="B23" s="787"/>
      <c r="C23" s="787"/>
      <c r="D23" s="787"/>
      <c r="E23" s="788"/>
    </row>
    <row r="24" spans="1:9" ht="26.25" thickBot="1" x14ac:dyDescent="0.3">
      <c r="A24" s="9" t="s">
        <v>573</v>
      </c>
      <c r="B24" s="16"/>
      <c r="C24" s="16"/>
      <c r="D24" s="16"/>
      <c r="E24" s="16"/>
    </row>
    <row r="25" spans="1:9" ht="15.75" thickBot="1" x14ac:dyDescent="0.3">
      <c r="A25" s="21" t="s">
        <v>574</v>
      </c>
      <c r="B25" s="23"/>
      <c r="C25" s="23"/>
      <c r="D25" s="23"/>
      <c r="E25" s="23"/>
    </row>
    <row r="26" spans="1:9" ht="15.75" thickBot="1" x14ac:dyDescent="0.3">
      <c r="A26" s="786" t="s">
        <v>575</v>
      </c>
      <c r="B26" s="787"/>
      <c r="C26" s="787"/>
      <c r="D26" s="787"/>
      <c r="E26" s="788"/>
    </row>
    <row r="27" spans="1:9" ht="26.25" thickBot="1" x14ac:dyDescent="0.3">
      <c r="A27" s="9" t="s">
        <v>576</v>
      </c>
      <c r="B27" s="16"/>
      <c r="C27" s="16"/>
      <c r="D27" s="16"/>
      <c r="E27" s="17"/>
    </row>
    <row r="28" spans="1:9" ht="26.25" thickBot="1" x14ac:dyDescent="0.3">
      <c r="A28" s="9" t="s">
        <v>577</v>
      </c>
      <c r="B28" s="16"/>
      <c r="C28" s="16"/>
      <c r="D28" s="16"/>
      <c r="E28" s="17"/>
    </row>
    <row r="29" spans="1:9" ht="15.75" thickBot="1" x14ac:dyDescent="0.3">
      <c r="A29" s="9" t="s">
        <v>578</v>
      </c>
      <c r="B29" s="16"/>
      <c r="C29" s="16"/>
      <c r="D29" s="16"/>
      <c r="E29" s="16"/>
      <c r="I29" s="274"/>
    </row>
    <row r="30" spans="1:9" ht="15.75" thickBot="1" x14ac:dyDescent="0.3">
      <c r="A30" s="11" t="s">
        <v>579</v>
      </c>
      <c r="B30" s="17"/>
      <c r="C30" s="17"/>
      <c r="D30" s="17"/>
      <c r="E30" s="17"/>
    </row>
    <row r="31" spans="1:9" ht="15.75" thickBot="1" x14ac:dyDescent="0.3">
      <c r="A31" s="11" t="s">
        <v>580</v>
      </c>
      <c r="B31" s="16"/>
      <c r="C31" s="16"/>
      <c r="D31" s="16"/>
      <c r="E31" s="17"/>
    </row>
    <row r="32" spans="1:9" ht="15.75" thickBot="1" x14ac:dyDescent="0.3">
      <c r="A32" s="11" t="s">
        <v>581</v>
      </c>
      <c r="B32" s="17"/>
      <c r="C32" s="17"/>
      <c r="D32" s="17"/>
      <c r="E32" s="17"/>
    </row>
    <row r="33" spans="1:6" ht="15.75" thickBot="1" x14ac:dyDescent="0.3">
      <c r="A33" s="9" t="s">
        <v>582</v>
      </c>
      <c r="B33" s="17"/>
      <c r="C33" s="16"/>
      <c r="D33" s="16"/>
      <c r="E33" s="17"/>
    </row>
    <row r="34" spans="1:6" ht="15.75" thickBot="1" x14ac:dyDescent="0.3">
      <c r="A34" s="24" t="s">
        <v>583</v>
      </c>
      <c r="B34" s="25"/>
      <c r="C34" s="25"/>
      <c r="D34" s="25"/>
      <c r="E34" s="25"/>
    </row>
    <row r="35" spans="1:6" x14ac:dyDescent="0.25">
      <c r="A35" s="22"/>
    </row>
    <row r="36" spans="1:6" x14ac:dyDescent="0.25">
      <c r="A36" s="22"/>
    </row>
    <row r="37" spans="1:6" ht="15.75" x14ac:dyDescent="0.25">
      <c r="A37" s="37" t="s">
        <v>584</v>
      </c>
    </row>
    <row r="38" spans="1:6" x14ac:dyDescent="0.25">
      <c r="A38" s="104"/>
      <c r="B38" s="104"/>
      <c r="C38" s="104"/>
    </row>
    <row r="39" spans="1:6" x14ac:dyDescent="0.25">
      <c r="A39" s="88"/>
      <c r="B39" s="88"/>
      <c r="C39" s="88">
        <v>2023</v>
      </c>
      <c r="D39" s="88">
        <v>2024</v>
      </c>
      <c r="E39" s="88">
        <v>2025</v>
      </c>
      <c r="F39" s="88">
        <v>2026</v>
      </c>
    </row>
    <row r="40" spans="1:6" x14ac:dyDescent="0.25">
      <c r="A40" s="88" t="s">
        <v>699</v>
      </c>
      <c r="B40" s="89"/>
      <c r="C40" s="89"/>
      <c r="D40" s="89"/>
      <c r="E40" s="89"/>
      <c r="F40" s="89"/>
    </row>
    <row r="41" spans="1:6" x14ac:dyDescent="0.25">
      <c r="A41" s="88" t="s">
        <v>1</v>
      </c>
      <c r="B41" s="89"/>
      <c r="C41" s="89"/>
      <c r="D41" s="89"/>
      <c r="E41" s="89"/>
      <c r="F41" s="89"/>
    </row>
    <row r="42" spans="1:6" x14ac:dyDescent="0.25">
      <c r="A42" s="88" t="s">
        <v>191</v>
      </c>
      <c r="B42" s="89"/>
      <c r="C42" s="89"/>
      <c r="D42" s="89"/>
      <c r="E42" s="89"/>
      <c r="F42" s="89"/>
    </row>
    <row r="43" spans="1:6" x14ac:dyDescent="0.25">
      <c r="A43" s="88" t="s">
        <v>3</v>
      </c>
      <c r="B43" s="89"/>
      <c r="C43" s="89"/>
      <c r="D43" s="89"/>
      <c r="E43" s="89"/>
      <c r="F43" s="89"/>
    </row>
    <row r="44" spans="1:6" x14ac:dyDescent="0.25">
      <c r="A44" s="88" t="s">
        <v>4</v>
      </c>
      <c r="B44" s="89"/>
      <c r="C44" s="89"/>
      <c r="D44" s="89"/>
      <c r="E44" s="89"/>
      <c r="F44" s="89"/>
    </row>
    <row r="45" spans="1:6" x14ac:dyDescent="0.25">
      <c r="A45" s="88" t="s">
        <v>5</v>
      </c>
      <c r="B45" s="89"/>
      <c r="C45" s="89"/>
      <c r="D45" s="89"/>
      <c r="E45" s="89"/>
      <c r="F45" s="89"/>
    </row>
    <row r="46" spans="1:6" x14ac:dyDescent="0.25">
      <c r="A46" s="88"/>
      <c r="B46" s="89"/>
      <c r="C46" s="89"/>
      <c r="D46" s="89"/>
      <c r="E46" s="89"/>
      <c r="F46" s="89"/>
    </row>
    <row r="47" spans="1:6" x14ac:dyDescent="0.25">
      <c r="A47" s="88" t="s">
        <v>7</v>
      </c>
      <c r="B47" s="89"/>
      <c r="C47" s="89">
        <v>0</v>
      </c>
      <c r="D47" s="89">
        <v>0</v>
      </c>
      <c r="E47" s="89">
        <v>0</v>
      </c>
      <c r="F47" s="89">
        <v>0</v>
      </c>
    </row>
    <row r="48" spans="1:6" ht="29.25" x14ac:dyDescent="0.25">
      <c r="A48" s="74" t="s">
        <v>700</v>
      </c>
      <c r="B48" s="89"/>
      <c r="C48" s="89"/>
      <c r="D48" s="89"/>
      <c r="E48" s="89"/>
      <c r="F48" s="89"/>
    </row>
    <row r="49" spans="1:6" x14ac:dyDescent="0.25">
      <c r="A49" s="53" t="s">
        <v>192</v>
      </c>
      <c r="B49" s="55"/>
      <c r="C49" s="55"/>
      <c r="D49" s="55"/>
      <c r="E49" s="55"/>
      <c r="F49" s="55"/>
    </row>
  </sheetData>
  <mergeCells count="7">
    <mergeCell ref="A1:E1"/>
    <mergeCell ref="A26:E26"/>
    <mergeCell ref="A3:E3"/>
    <mergeCell ref="A8:E8"/>
    <mergeCell ref="A13:E13"/>
    <mergeCell ref="A18:E18"/>
    <mergeCell ref="A23:E2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21" workbookViewId="0">
      <selection activeCell="A35" sqref="A35"/>
    </sheetView>
  </sheetViews>
  <sheetFormatPr baseColWidth="10" defaultColWidth="8.7109375" defaultRowHeight="15" x14ac:dyDescent="0.25"/>
  <cols>
    <col min="1" max="1" width="43.28515625" customWidth="1"/>
  </cols>
  <sheetData>
    <row r="1" spans="1:5" ht="58.5" customHeight="1" thickBot="1" x14ac:dyDescent="0.35">
      <c r="A1" s="792" t="s">
        <v>585</v>
      </c>
      <c r="B1" s="792"/>
      <c r="C1" s="792"/>
      <c r="D1" s="792"/>
      <c r="E1" s="792"/>
    </row>
    <row r="2" spans="1:5" ht="15.75" thickBot="1" x14ac:dyDescent="0.3">
      <c r="A2" s="26"/>
      <c r="B2" s="47">
        <v>2023</v>
      </c>
      <c r="C2" s="47">
        <v>2024</v>
      </c>
      <c r="D2" s="47">
        <v>2025</v>
      </c>
      <c r="E2" s="47">
        <v>2026</v>
      </c>
    </row>
    <row r="3" spans="1:5" ht="15.75" thickBot="1" x14ac:dyDescent="0.3">
      <c r="A3" s="799"/>
      <c r="B3" s="800"/>
      <c r="C3" s="800"/>
      <c r="D3" s="800"/>
      <c r="E3" s="801"/>
    </row>
    <row r="4" spans="1:5" x14ac:dyDescent="0.25">
      <c r="A4" s="802"/>
      <c r="B4" s="803"/>
      <c r="C4" s="803"/>
      <c r="D4" s="803"/>
      <c r="E4" s="803"/>
    </row>
    <row r="5" spans="1:5" ht="15.75" thickBot="1" x14ac:dyDescent="0.3">
      <c r="A5" s="804" t="s">
        <v>586</v>
      </c>
      <c r="B5" s="805"/>
      <c r="C5" s="805"/>
      <c r="D5" s="805"/>
      <c r="E5" s="805"/>
    </row>
    <row r="6" spans="1:5" x14ac:dyDescent="0.25">
      <c r="A6" s="806"/>
      <c r="B6" s="807"/>
      <c r="C6" s="807"/>
      <c r="D6" s="807"/>
      <c r="E6" s="808"/>
    </row>
    <row r="7" spans="1:5" ht="15.75" thickBot="1" x14ac:dyDescent="0.3">
      <c r="A7" s="789" t="s">
        <v>587</v>
      </c>
      <c r="B7" s="790"/>
      <c r="C7" s="790"/>
      <c r="D7" s="790"/>
      <c r="E7" s="791"/>
    </row>
    <row r="8" spans="1:5" ht="15.75" thickBot="1" x14ac:dyDescent="0.3">
      <c r="A8" s="27" t="s">
        <v>588</v>
      </c>
      <c r="B8" s="18"/>
      <c r="C8" s="18"/>
      <c r="D8" s="18"/>
      <c r="E8" s="18"/>
    </row>
    <row r="9" spans="1:5" ht="46.5" customHeight="1" thickBot="1" x14ac:dyDescent="0.3">
      <c r="A9" s="27" t="s">
        <v>589</v>
      </c>
      <c r="B9" s="18"/>
      <c r="C9" s="18"/>
      <c r="D9" s="18"/>
      <c r="E9" s="18"/>
    </row>
    <row r="10" spans="1:5" ht="15.75" thickBot="1" x14ac:dyDescent="0.3">
      <c r="A10" s="11" t="s">
        <v>590</v>
      </c>
      <c r="B10" s="18"/>
      <c r="C10" s="18"/>
      <c r="D10" s="18"/>
      <c r="E10" s="18"/>
    </row>
    <row r="11" spans="1:5" ht="26.25" thickBot="1" x14ac:dyDescent="0.3">
      <c r="A11" s="11" t="s">
        <v>591</v>
      </c>
      <c r="B11" s="18"/>
      <c r="C11" s="18"/>
      <c r="D11" s="18"/>
      <c r="E11" s="18"/>
    </row>
    <row r="12" spans="1:5" ht="15.75" thickBot="1" x14ac:dyDescent="0.3">
      <c r="A12" s="28" t="s">
        <v>724</v>
      </c>
      <c r="B12" s="29"/>
      <c r="C12" s="29"/>
      <c r="D12" s="29"/>
      <c r="E12" s="29"/>
    </row>
    <row r="13" spans="1:5" ht="15.75" thickTop="1" x14ac:dyDescent="0.25">
      <c r="A13" s="30" t="s">
        <v>133</v>
      </c>
      <c r="B13" s="31"/>
      <c r="C13" s="31"/>
      <c r="D13" s="31"/>
      <c r="E13" s="31"/>
    </row>
    <row r="14" spans="1:5" ht="15.75" thickBot="1" x14ac:dyDescent="0.3">
      <c r="A14" s="789" t="s">
        <v>592</v>
      </c>
      <c r="B14" s="790"/>
      <c r="C14" s="790"/>
      <c r="D14" s="790"/>
      <c r="E14" s="791"/>
    </row>
    <row r="15" spans="1:5" ht="15.75" thickBot="1" x14ac:dyDescent="0.3">
      <c r="A15" s="27" t="s">
        <v>593</v>
      </c>
      <c r="B15" s="18"/>
      <c r="C15" s="18"/>
      <c r="D15" s="18"/>
      <c r="E15" s="18"/>
    </row>
    <row r="16" spans="1:5" ht="15.75" thickBot="1" x14ac:dyDescent="0.3">
      <c r="A16" s="27" t="s">
        <v>594</v>
      </c>
      <c r="B16" s="18"/>
      <c r="C16" s="18"/>
      <c r="D16" s="18"/>
      <c r="E16" s="18"/>
    </row>
    <row r="17" spans="1:5" ht="26.25" thickBot="1" x14ac:dyDescent="0.3">
      <c r="A17" s="27" t="s">
        <v>595</v>
      </c>
      <c r="B17" s="18"/>
      <c r="C17" s="18"/>
      <c r="D17" s="18"/>
      <c r="E17" s="18"/>
    </row>
    <row r="18" spans="1:5" ht="15.75" thickBot="1" x14ac:dyDescent="0.3">
      <c r="A18" s="27" t="s">
        <v>596</v>
      </c>
      <c r="B18" s="18"/>
      <c r="C18" s="18"/>
      <c r="D18" s="18"/>
      <c r="E18" s="18"/>
    </row>
    <row r="19" spans="1:5" ht="15.75" thickBot="1" x14ac:dyDescent="0.3">
      <c r="A19" s="11" t="s">
        <v>597</v>
      </c>
      <c r="B19" s="18"/>
      <c r="C19" s="18"/>
      <c r="D19" s="18"/>
      <c r="E19" s="18"/>
    </row>
    <row r="20" spans="1:5" ht="15.75" thickBot="1" x14ac:dyDescent="0.3">
      <c r="A20" s="11" t="s">
        <v>598</v>
      </c>
      <c r="B20" s="18"/>
      <c r="C20" s="18"/>
      <c r="D20" s="18"/>
      <c r="E20" s="18"/>
    </row>
    <row r="21" spans="1:5" ht="15.75" thickBot="1" x14ac:dyDescent="0.3">
      <c r="A21" s="11" t="s">
        <v>580</v>
      </c>
      <c r="B21" s="16"/>
      <c r="C21" s="32"/>
      <c r="D21" s="32"/>
      <c r="E21" s="32"/>
    </row>
    <row r="22" spans="1:5" ht="15.75" thickBot="1" x14ac:dyDescent="0.3">
      <c r="A22" s="11" t="s">
        <v>599</v>
      </c>
      <c r="B22" s="32"/>
      <c r="C22" s="16"/>
      <c r="D22" s="16"/>
      <c r="E22" s="16"/>
    </row>
    <row r="23" spans="1:5" ht="15.75" thickBot="1" x14ac:dyDescent="0.3">
      <c r="A23" s="33"/>
      <c r="B23" s="32"/>
      <c r="C23" s="32"/>
      <c r="D23" s="32"/>
      <c r="E23" s="32"/>
    </row>
    <row r="24" spans="1:5" x14ac:dyDescent="0.25">
      <c r="A24" s="802"/>
      <c r="B24" s="803"/>
      <c r="C24" s="803"/>
      <c r="D24" s="803"/>
      <c r="E24" s="803"/>
    </row>
    <row r="25" spans="1:5" ht="15.75" thickBot="1" x14ac:dyDescent="0.3">
      <c r="A25" s="804" t="s">
        <v>600</v>
      </c>
      <c r="B25" s="805"/>
      <c r="C25" s="805"/>
      <c r="D25" s="805"/>
      <c r="E25" s="805"/>
    </row>
    <row r="26" spans="1:5" ht="15.75" thickBot="1" x14ac:dyDescent="0.3">
      <c r="A26" s="809" t="s">
        <v>725</v>
      </c>
      <c r="B26" s="810"/>
      <c r="C26" s="810"/>
      <c r="D26" s="810"/>
      <c r="E26" s="811"/>
    </row>
    <row r="27" spans="1:5" ht="39" thickBot="1" x14ac:dyDescent="0.3">
      <c r="A27" s="27" t="s">
        <v>601</v>
      </c>
      <c r="B27" s="19"/>
      <c r="C27" s="19"/>
      <c r="D27" s="19"/>
      <c r="E27" s="19"/>
    </row>
    <row r="28" spans="1:5" ht="26.25" thickBot="1" x14ac:dyDescent="0.3">
      <c r="A28" s="27" t="s">
        <v>602</v>
      </c>
      <c r="B28" s="19"/>
      <c r="C28" s="19"/>
      <c r="D28" s="19"/>
      <c r="E28" s="19"/>
    </row>
    <row r="29" spans="1:5" x14ac:dyDescent="0.25">
      <c r="A29" s="793" t="s">
        <v>603</v>
      </c>
      <c r="B29" s="794"/>
      <c r="C29" s="794"/>
      <c r="D29" s="794"/>
      <c r="E29" s="795"/>
    </row>
    <row r="30" spans="1:5" ht="35.25" customHeight="1" thickBot="1" x14ac:dyDescent="0.3">
      <c r="A30" s="796" t="s">
        <v>604</v>
      </c>
      <c r="B30" s="797"/>
      <c r="C30" s="797"/>
      <c r="D30" s="797"/>
      <c r="E30" s="798"/>
    </row>
    <row r="31" spans="1:5" ht="15.75" thickBot="1" x14ac:dyDescent="0.3">
      <c r="A31" s="34" t="s">
        <v>605</v>
      </c>
      <c r="B31" s="18"/>
      <c r="C31" s="18"/>
      <c r="D31" s="18"/>
      <c r="E31" s="18"/>
    </row>
    <row r="32" spans="1:5" ht="15.75" thickBot="1" x14ac:dyDescent="0.3">
      <c r="A32" s="34" t="s">
        <v>606</v>
      </c>
      <c r="B32" s="18"/>
      <c r="C32" s="18"/>
      <c r="D32" s="18"/>
      <c r="E32" s="18"/>
    </row>
    <row r="33" spans="1:6" ht="15.75" thickBot="1" x14ac:dyDescent="0.3">
      <c r="A33" s="809" t="s">
        <v>607</v>
      </c>
      <c r="B33" s="810"/>
      <c r="C33" s="810"/>
      <c r="D33" s="810"/>
      <c r="E33" s="811"/>
    </row>
    <row r="34" spans="1:6" ht="15.75" thickBot="1" x14ac:dyDescent="0.3">
      <c r="A34" s="27" t="s">
        <v>608</v>
      </c>
      <c r="B34" s="19"/>
      <c r="C34" s="19"/>
      <c r="D34" s="19"/>
      <c r="E34" s="19"/>
    </row>
    <row r="35" spans="1:6" ht="15.75" thickBot="1" x14ac:dyDescent="0.3">
      <c r="A35" s="27" t="s">
        <v>609</v>
      </c>
      <c r="B35" s="19"/>
      <c r="C35" s="19"/>
      <c r="D35" s="19"/>
      <c r="E35" s="19"/>
    </row>
    <row r="36" spans="1:6" ht="15.75" thickBot="1" x14ac:dyDescent="0.3">
      <c r="A36" s="533" t="s">
        <v>610</v>
      </c>
      <c r="B36" s="19"/>
      <c r="C36" s="19"/>
      <c r="D36" s="19"/>
      <c r="E36" s="19"/>
      <c r="F36" s="274"/>
    </row>
    <row r="37" spans="1:6" ht="15.75" thickBot="1" x14ac:dyDescent="0.3">
      <c r="A37" s="27" t="s">
        <v>611</v>
      </c>
      <c r="B37" s="19"/>
      <c r="C37" s="19"/>
      <c r="D37" s="19"/>
      <c r="E37" s="19"/>
      <c r="F37" s="274"/>
    </row>
    <row r="38" spans="1:6" ht="26.25" thickBot="1" x14ac:dyDescent="0.3">
      <c r="A38" s="27" t="s">
        <v>726</v>
      </c>
      <c r="B38" s="19"/>
      <c r="C38" s="19"/>
      <c r="D38" s="19"/>
      <c r="E38" s="19"/>
    </row>
    <row r="39" spans="1:6" ht="15.75" thickBot="1" x14ac:dyDescent="0.3">
      <c r="A39" s="35" t="s">
        <v>579</v>
      </c>
      <c r="B39" s="19"/>
      <c r="C39" s="19"/>
      <c r="D39" s="19"/>
      <c r="E39" s="19"/>
    </row>
    <row r="40" spans="1:6" ht="15.75" thickBot="1" x14ac:dyDescent="0.3">
      <c r="A40" s="35" t="s">
        <v>580</v>
      </c>
      <c r="B40" s="46"/>
      <c r="C40" s="19"/>
      <c r="D40" s="19"/>
      <c r="E40" s="19"/>
    </row>
    <row r="41" spans="1:6" ht="15.75" thickBot="1" x14ac:dyDescent="0.3">
      <c r="A41" s="35" t="s">
        <v>583</v>
      </c>
      <c r="B41" s="19"/>
      <c r="C41" s="19"/>
      <c r="D41" s="19"/>
      <c r="E41" s="19"/>
    </row>
    <row r="42" spans="1:6" x14ac:dyDescent="0.25">
      <c r="A42" s="36"/>
    </row>
    <row r="43" spans="1:6" ht="15.75" x14ac:dyDescent="0.25">
      <c r="A43" s="37" t="s">
        <v>612</v>
      </c>
    </row>
    <row r="45" spans="1:6" x14ac:dyDescent="0.25">
      <c r="A45" s="88"/>
      <c r="B45" s="88"/>
      <c r="C45" s="88">
        <v>2023</v>
      </c>
      <c r="D45" s="88">
        <v>2024</v>
      </c>
      <c r="E45" s="88">
        <v>2025</v>
      </c>
      <c r="F45" s="88">
        <v>2026</v>
      </c>
    </row>
    <row r="46" spans="1:6" x14ac:dyDescent="0.25">
      <c r="A46" s="88" t="s">
        <v>699</v>
      </c>
      <c r="B46" s="89"/>
      <c r="C46" s="89"/>
      <c r="D46" s="89"/>
      <c r="E46" s="89"/>
      <c r="F46" s="89"/>
    </row>
    <row r="47" spans="1:6" x14ac:dyDescent="0.25">
      <c r="A47" s="88" t="s">
        <v>1</v>
      </c>
      <c r="B47" s="89"/>
      <c r="C47" s="89"/>
      <c r="D47" s="89"/>
      <c r="E47" s="89"/>
      <c r="F47" s="89"/>
    </row>
    <row r="48" spans="1:6" x14ac:dyDescent="0.25">
      <c r="A48" s="88" t="s">
        <v>191</v>
      </c>
      <c r="B48" s="89"/>
      <c r="C48" s="89"/>
      <c r="D48" s="89"/>
      <c r="E48" s="89"/>
      <c r="F48" s="89"/>
    </row>
    <row r="49" spans="1:6" x14ac:dyDescent="0.25">
      <c r="A49" s="88" t="s">
        <v>3</v>
      </c>
      <c r="B49" s="89"/>
      <c r="C49" s="89"/>
      <c r="D49" s="89"/>
      <c r="E49" s="89"/>
      <c r="F49" s="89"/>
    </row>
    <row r="50" spans="1:6" x14ac:dyDescent="0.25">
      <c r="A50" s="88" t="s">
        <v>4</v>
      </c>
      <c r="B50" s="89"/>
      <c r="C50" s="89"/>
      <c r="D50" s="89"/>
      <c r="E50" s="89"/>
      <c r="F50" s="89"/>
    </row>
    <row r="51" spans="1:6" x14ac:dyDescent="0.25">
      <c r="A51" s="88" t="s">
        <v>5</v>
      </c>
      <c r="B51" s="89"/>
      <c r="C51" s="89"/>
      <c r="D51" s="89"/>
      <c r="E51" s="89"/>
      <c r="F51" s="89"/>
    </row>
    <row r="52" spans="1:6" x14ac:dyDescent="0.25">
      <c r="A52" s="88"/>
      <c r="B52" s="89"/>
      <c r="C52" s="89"/>
      <c r="D52" s="89"/>
      <c r="E52" s="89"/>
      <c r="F52" s="89"/>
    </row>
    <row r="53" spans="1:6" x14ac:dyDescent="0.25">
      <c r="A53" s="88" t="s">
        <v>7</v>
      </c>
      <c r="B53" s="89"/>
      <c r="C53" s="89">
        <v>0</v>
      </c>
      <c r="D53" s="89">
        <v>0</v>
      </c>
      <c r="E53" s="89">
        <v>0</v>
      </c>
      <c r="F53" s="89">
        <v>0</v>
      </c>
    </row>
    <row r="54" spans="1:6" ht="43.5" x14ac:dyDescent="0.25">
      <c r="A54" s="74" t="s">
        <v>700</v>
      </c>
      <c r="B54" s="89"/>
      <c r="C54" s="89"/>
      <c r="D54" s="89"/>
      <c r="E54" s="89"/>
      <c r="F54" s="89"/>
    </row>
    <row r="55" spans="1:6" x14ac:dyDescent="0.25">
      <c r="A55" s="53" t="s">
        <v>192</v>
      </c>
      <c r="B55" s="55"/>
      <c r="C55" s="55"/>
      <c r="D55" s="55"/>
      <c r="E55" s="55"/>
      <c r="F55" s="55"/>
    </row>
  </sheetData>
  <mergeCells count="13">
    <mergeCell ref="A33:E33"/>
    <mergeCell ref="A14:E14"/>
    <mergeCell ref="A24:E24"/>
    <mergeCell ref="A25:E25"/>
    <mergeCell ref="A26:E26"/>
    <mergeCell ref="A7:E7"/>
    <mergeCell ref="A1:E1"/>
    <mergeCell ref="A29:E29"/>
    <mergeCell ref="A30:E30"/>
    <mergeCell ref="A3:E3"/>
    <mergeCell ref="A4:E4"/>
    <mergeCell ref="A5:E5"/>
    <mergeCell ref="A6:E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A19" sqref="A19"/>
    </sheetView>
  </sheetViews>
  <sheetFormatPr baseColWidth="10" defaultColWidth="8.7109375" defaultRowHeight="15" x14ac:dyDescent="0.25"/>
  <cols>
    <col min="1" max="1" width="25.42578125" customWidth="1"/>
    <col min="5" max="5" width="11.42578125" customWidth="1"/>
    <col min="11" max="11" width="54.28515625" customWidth="1"/>
  </cols>
  <sheetData>
    <row r="1" spans="1:12" ht="19.5" thickBot="1" x14ac:dyDescent="0.35">
      <c r="A1" s="812" t="s">
        <v>613</v>
      </c>
      <c r="B1" s="812"/>
      <c r="C1" s="812"/>
      <c r="D1" s="812"/>
      <c r="E1" s="812"/>
      <c r="F1" s="812"/>
      <c r="G1" s="812"/>
      <c r="H1" s="812"/>
      <c r="I1" s="812"/>
      <c r="J1" s="812"/>
    </row>
    <row r="2" spans="1:12" ht="87.75" customHeight="1" thickBot="1" x14ac:dyDescent="0.3">
      <c r="A2" s="26" t="s">
        <v>614</v>
      </c>
      <c r="B2" s="106" t="s">
        <v>615</v>
      </c>
      <c r="C2" s="107" t="s">
        <v>616</v>
      </c>
      <c r="D2" s="107" t="s">
        <v>617</v>
      </c>
      <c r="E2" s="107" t="s">
        <v>618</v>
      </c>
      <c r="F2" s="107" t="s">
        <v>619</v>
      </c>
      <c r="G2" s="107" t="s">
        <v>620</v>
      </c>
      <c r="H2" s="107" t="s">
        <v>621</v>
      </c>
      <c r="I2" s="107" t="s">
        <v>622</v>
      </c>
      <c r="J2" s="106" t="s">
        <v>623</v>
      </c>
      <c r="K2" s="26" t="s">
        <v>624</v>
      </c>
    </row>
    <row r="3" spans="1:12" ht="15.75" thickBot="1" x14ac:dyDescent="0.3">
      <c r="A3" s="9" t="s">
        <v>625</v>
      </c>
      <c r="B3" s="10"/>
      <c r="C3" s="10"/>
      <c r="D3" s="10"/>
      <c r="E3" s="10"/>
      <c r="F3" s="10"/>
      <c r="G3" s="10"/>
      <c r="H3" s="10"/>
      <c r="I3" s="10"/>
      <c r="J3" s="10"/>
      <c r="K3" s="10"/>
    </row>
    <row r="4" spans="1:12" ht="26.25" thickBot="1" x14ac:dyDescent="0.3">
      <c r="A4" s="9" t="s">
        <v>727</v>
      </c>
      <c r="B4" s="10"/>
      <c r="C4" s="10"/>
      <c r="D4" s="10"/>
      <c r="E4" s="10"/>
      <c r="F4" s="10"/>
      <c r="G4" s="10"/>
      <c r="H4" s="10"/>
      <c r="I4" s="10"/>
      <c r="J4" s="10"/>
      <c r="K4" s="10"/>
    </row>
    <row r="5" spans="1:12" ht="26.25" thickBot="1" x14ac:dyDescent="0.3">
      <c r="A5" s="9" t="s">
        <v>626</v>
      </c>
      <c r="B5" s="10"/>
      <c r="C5" s="10"/>
      <c r="D5" s="10"/>
      <c r="E5" s="10"/>
      <c r="F5" s="10"/>
      <c r="G5" s="10"/>
      <c r="H5" s="10"/>
      <c r="I5" s="10"/>
      <c r="J5" s="10"/>
      <c r="K5" s="552"/>
    </row>
    <row r="6" spans="1:12" ht="15.75" thickBot="1" x14ac:dyDescent="0.3">
      <c r="A6" s="9" t="s">
        <v>627</v>
      </c>
      <c r="B6" s="10"/>
      <c r="C6" s="10"/>
      <c r="D6" s="10"/>
      <c r="E6" s="10"/>
      <c r="F6" s="10"/>
      <c r="G6" s="10"/>
      <c r="H6" s="10"/>
      <c r="I6" s="10"/>
      <c r="J6" s="10"/>
      <c r="K6" s="552"/>
    </row>
    <row r="7" spans="1:12" ht="15.75" thickBot="1" x14ac:dyDescent="0.3">
      <c r="A7" s="9" t="s">
        <v>628</v>
      </c>
      <c r="B7" s="10"/>
      <c r="C7" s="10"/>
      <c r="D7" s="10"/>
      <c r="E7" s="10"/>
      <c r="F7" s="10"/>
      <c r="G7" s="10"/>
      <c r="H7" s="10"/>
      <c r="I7" s="10"/>
      <c r="J7" s="10"/>
      <c r="K7" s="552"/>
    </row>
    <row r="8" spans="1:12" ht="26.25" thickBot="1" x14ac:dyDescent="0.3">
      <c r="A8" s="9" t="s">
        <v>629</v>
      </c>
      <c r="B8" s="10"/>
      <c r="C8" s="10"/>
      <c r="D8" s="10"/>
      <c r="E8" s="10"/>
      <c r="F8" s="10"/>
      <c r="G8" s="10"/>
      <c r="H8" s="10"/>
      <c r="I8" s="10"/>
      <c r="J8" s="10"/>
      <c r="K8" s="10"/>
    </row>
    <row r="9" spans="1:12" ht="26.25" thickBot="1" x14ac:dyDescent="0.3">
      <c r="A9" s="9" t="s">
        <v>630</v>
      </c>
      <c r="B9" s="10"/>
      <c r="C9" s="10"/>
      <c r="D9" s="10"/>
      <c r="E9" s="10"/>
      <c r="F9" s="10"/>
      <c r="G9" s="10"/>
      <c r="H9" s="10"/>
      <c r="I9" s="10"/>
      <c r="J9" s="10"/>
      <c r="K9" s="10"/>
      <c r="L9" s="284"/>
    </row>
    <row r="10" spans="1:12" ht="39" thickBot="1" x14ac:dyDescent="0.3">
      <c r="A10" s="9" t="s">
        <v>631</v>
      </c>
      <c r="B10" s="10"/>
      <c r="C10" s="10"/>
      <c r="D10" s="10"/>
      <c r="E10" s="10"/>
      <c r="F10" s="10"/>
      <c r="G10" s="10"/>
      <c r="H10" s="10"/>
      <c r="I10" s="10"/>
      <c r="J10" s="10"/>
      <c r="K10" s="10"/>
      <c r="L10" s="284"/>
    </row>
    <row r="11" spans="1:12" ht="26.25" thickBot="1" x14ac:dyDescent="0.3">
      <c r="A11" s="9" t="s">
        <v>632</v>
      </c>
      <c r="B11" s="10"/>
      <c r="C11" s="10"/>
      <c r="D11" s="10"/>
      <c r="E11" s="10"/>
      <c r="F11" s="10"/>
      <c r="G11" s="10"/>
      <c r="H11" s="10"/>
      <c r="I11" s="10"/>
      <c r="J11" s="10"/>
      <c r="K11" s="10"/>
      <c r="L11" s="284"/>
    </row>
    <row r="12" spans="1:12" ht="39" thickBot="1" x14ac:dyDescent="0.3">
      <c r="A12" s="9" t="s">
        <v>633</v>
      </c>
      <c r="B12" s="10"/>
      <c r="C12" s="10"/>
      <c r="D12" s="10"/>
      <c r="E12" s="10"/>
      <c r="F12" s="10"/>
      <c r="G12" s="10"/>
      <c r="H12" s="10"/>
      <c r="I12" s="10"/>
      <c r="J12" s="10"/>
      <c r="K12" s="552"/>
      <c r="L12" s="284"/>
    </row>
    <row r="13" spans="1:12" ht="39" thickBot="1" x14ac:dyDescent="0.3">
      <c r="A13" s="9" t="s">
        <v>728</v>
      </c>
      <c r="B13" s="10"/>
      <c r="C13" s="10"/>
      <c r="D13" s="10"/>
      <c r="E13" s="10"/>
      <c r="F13" s="10"/>
      <c r="G13" s="10"/>
      <c r="H13" s="10"/>
      <c r="I13" s="10"/>
      <c r="J13" s="10"/>
      <c r="K13" s="10"/>
      <c r="L13" s="284"/>
    </row>
    <row r="14" spans="1:12" ht="39" thickBot="1" x14ac:dyDescent="0.3">
      <c r="A14" s="9" t="s">
        <v>634</v>
      </c>
      <c r="B14" s="10"/>
      <c r="C14" s="10"/>
      <c r="D14" s="10"/>
      <c r="E14" s="10"/>
      <c r="F14" s="10"/>
      <c r="G14" s="10"/>
      <c r="H14" s="10"/>
      <c r="I14" s="10"/>
      <c r="J14" s="10"/>
      <c r="K14" s="10"/>
      <c r="L14" s="284"/>
    </row>
    <row r="15" spans="1:12" ht="26.25" thickBot="1" x14ac:dyDescent="0.3">
      <c r="A15" s="9" t="s">
        <v>729</v>
      </c>
      <c r="B15" s="10"/>
      <c r="C15" s="10"/>
      <c r="D15" s="10"/>
      <c r="E15" s="10"/>
      <c r="F15" s="10"/>
      <c r="G15" s="10"/>
      <c r="H15" s="10"/>
      <c r="I15" s="10"/>
      <c r="J15" s="10"/>
      <c r="K15" s="10"/>
      <c r="L15" s="284"/>
    </row>
    <row r="16" spans="1:12" ht="39" thickBot="1" x14ac:dyDescent="0.3">
      <c r="A16" s="9" t="s">
        <v>635</v>
      </c>
      <c r="B16" s="10"/>
      <c r="C16" s="10"/>
      <c r="D16" s="10"/>
      <c r="E16" s="10"/>
      <c r="F16" s="10"/>
      <c r="G16" s="10"/>
      <c r="H16" s="10"/>
      <c r="I16" s="10"/>
      <c r="J16" s="10"/>
      <c r="K16" s="10"/>
      <c r="L16" s="284"/>
    </row>
    <row r="17" spans="1:12" ht="15.75" thickBot="1" x14ac:dyDescent="0.3">
      <c r="A17" s="9" t="s">
        <v>636</v>
      </c>
      <c r="B17" s="10"/>
      <c r="C17" s="10"/>
      <c r="D17" s="10"/>
      <c r="E17" s="10"/>
      <c r="F17" s="10"/>
      <c r="G17" s="10"/>
      <c r="H17" s="10"/>
      <c r="I17" s="10"/>
      <c r="J17" s="10"/>
      <c r="K17" s="10"/>
      <c r="L17" s="284"/>
    </row>
    <row r="18" spans="1:12" ht="26.25" thickBot="1" x14ac:dyDescent="0.3">
      <c r="A18" s="9" t="s">
        <v>637</v>
      </c>
      <c r="B18" s="10"/>
      <c r="C18" s="10"/>
      <c r="D18" s="10"/>
      <c r="E18" s="10"/>
      <c r="F18" s="10"/>
      <c r="G18" s="10"/>
      <c r="H18" s="10"/>
      <c r="I18" s="10"/>
      <c r="J18" s="10"/>
      <c r="K18" s="10"/>
      <c r="L18" s="284"/>
    </row>
    <row r="19" spans="1:12" ht="26.25" thickBot="1" x14ac:dyDescent="0.3">
      <c r="A19" s="9" t="s">
        <v>638</v>
      </c>
      <c r="B19" s="10"/>
      <c r="C19" s="10"/>
      <c r="D19" s="10"/>
      <c r="E19" s="10"/>
      <c r="F19" s="10"/>
      <c r="G19" s="10"/>
      <c r="H19" s="10"/>
      <c r="I19" s="10"/>
      <c r="J19" s="10"/>
      <c r="K19" s="10"/>
      <c r="L19" s="284"/>
    </row>
    <row r="20" spans="1:12" ht="51.75" thickBot="1" x14ac:dyDescent="0.3">
      <c r="A20" s="9" t="s">
        <v>639</v>
      </c>
      <c r="B20" s="10"/>
      <c r="C20" s="10"/>
      <c r="D20" s="10"/>
      <c r="E20" s="10"/>
      <c r="F20" s="10"/>
      <c r="G20" s="10"/>
      <c r="H20" s="10"/>
      <c r="I20" s="10"/>
      <c r="J20" s="10"/>
      <c r="K20" s="10"/>
      <c r="L20" s="284"/>
    </row>
    <row r="21" spans="1:12" ht="39.75" customHeight="1" thickBot="1" x14ac:dyDescent="0.3">
      <c r="A21" s="9" t="s">
        <v>640</v>
      </c>
      <c r="B21" s="10"/>
      <c r="C21" s="10"/>
      <c r="D21" s="10"/>
      <c r="E21" s="10"/>
      <c r="F21" s="10"/>
      <c r="G21" s="10"/>
      <c r="H21" s="10"/>
      <c r="I21" s="10"/>
      <c r="J21" s="10"/>
      <c r="K21" s="10"/>
      <c r="L21" s="284"/>
    </row>
    <row r="22" spans="1:12" ht="40.5" customHeight="1" thickBot="1" x14ac:dyDescent="0.3">
      <c r="A22" s="9" t="s">
        <v>641</v>
      </c>
      <c r="B22" s="10"/>
      <c r="C22" s="10"/>
      <c r="D22" s="10"/>
      <c r="E22" s="10"/>
      <c r="F22" s="10"/>
      <c r="G22" s="10"/>
      <c r="H22" s="10"/>
      <c r="I22" s="10"/>
      <c r="J22" s="10"/>
      <c r="K22" s="10"/>
    </row>
    <row r="23" spans="1:12" ht="18.75" customHeight="1" thickBot="1" x14ac:dyDescent="0.3">
      <c r="A23" s="9" t="s">
        <v>642</v>
      </c>
      <c r="B23" s="10"/>
      <c r="C23" s="10"/>
      <c r="D23" s="10"/>
      <c r="E23" s="10"/>
      <c r="F23" s="10"/>
      <c r="G23" s="10"/>
      <c r="H23" s="10"/>
      <c r="I23" s="10"/>
      <c r="J23" s="10"/>
      <c r="K23" s="10"/>
    </row>
    <row r="24" spans="1:12" ht="44.25" customHeight="1" thickBot="1" x14ac:dyDescent="0.3">
      <c r="A24" s="9" t="s">
        <v>643</v>
      </c>
      <c r="B24" s="10"/>
      <c r="C24" s="10"/>
      <c r="D24" s="10"/>
      <c r="E24" s="10"/>
      <c r="F24" s="10"/>
      <c r="G24" s="10"/>
      <c r="H24" s="10"/>
      <c r="I24" s="10"/>
      <c r="J24" s="10"/>
      <c r="K24" s="10"/>
    </row>
    <row r="25" spans="1:12" ht="15.75" thickBot="1" x14ac:dyDescent="0.3">
      <c r="A25" s="9" t="s">
        <v>133</v>
      </c>
      <c r="B25" s="10"/>
      <c r="C25" s="10"/>
      <c r="D25" s="10"/>
      <c r="E25" s="10"/>
      <c r="F25" s="10"/>
      <c r="G25" s="10"/>
      <c r="H25" s="10"/>
      <c r="I25" s="10"/>
      <c r="J25" s="10"/>
      <c r="K25" s="10"/>
    </row>
    <row r="26" spans="1:12" ht="15.75" thickBot="1" x14ac:dyDescent="0.3">
      <c r="A26" s="9" t="s">
        <v>598</v>
      </c>
      <c r="B26" s="10"/>
      <c r="C26" s="10"/>
      <c r="D26" s="10"/>
      <c r="E26" s="10"/>
      <c r="F26" s="10"/>
      <c r="G26" s="10"/>
      <c r="H26" s="10"/>
      <c r="I26" s="10"/>
      <c r="J26" s="10"/>
      <c r="K26" s="10"/>
    </row>
    <row r="27" spans="1:12" ht="15.75" thickBot="1" x14ac:dyDescent="0.3">
      <c r="A27" s="9" t="s">
        <v>582</v>
      </c>
      <c r="B27" s="10"/>
      <c r="C27" s="10"/>
      <c r="D27" s="10"/>
      <c r="E27" s="10"/>
      <c r="F27" s="10"/>
      <c r="G27" s="10"/>
      <c r="H27" s="10"/>
      <c r="I27" s="10"/>
      <c r="J27" s="10"/>
      <c r="K27" s="10"/>
    </row>
    <row r="28" spans="1:12" ht="26.25" thickBot="1" x14ac:dyDescent="0.3">
      <c r="A28" s="11" t="s">
        <v>581</v>
      </c>
      <c r="B28" s="10"/>
      <c r="C28" s="10"/>
      <c r="D28" s="10"/>
      <c r="E28" s="10"/>
      <c r="F28" s="10"/>
      <c r="G28" s="10"/>
      <c r="H28" s="10"/>
      <c r="I28" s="10"/>
      <c r="J28" s="10"/>
      <c r="K28" s="10"/>
    </row>
    <row r="29" spans="1:12" x14ac:dyDescent="0.25">
      <c r="A29" s="12" t="s">
        <v>730</v>
      </c>
    </row>
    <row r="32" spans="1:12" x14ac:dyDescent="0.25">
      <c r="A32" s="102"/>
      <c r="B32" s="102"/>
      <c r="C32" s="377">
        <v>2023</v>
      </c>
      <c r="D32" s="377">
        <v>2024</v>
      </c>
      <c r="E32" s="377">
        <v>2026</v>
      </c>
      <c r="F32" s="377">
        <v>2026</v>
      </c>
    </row>
    <row r="33" spans="1:6" x14ac:dyDescent="0.25">
      <c r="A33" s="102" t="s">
        <v>699</v>
      </c>
      <c r="B33" s="378"/>
      <c r="C33" s="378"/>
      <c r="D33" s="378"/>
      <c r="E33" s="378"/>
      <c r="F33" s="378"/>
    </row>
    <row r="34" spans="1:6" x14ac:dyDescent="0.25">
      <c r="A34" s="102" t="s">
        <v>1</v>
      </c>
      <c r="B34" s="378"/>
      <c r="C34" s="378"/>
      <c r="D34" s="378"/>
      <c r="E34" s="378"/>
      <c r="F34" s="378"/>
    </row>
    <row r="35" spans="1:6" x14ac:dyDescent="0.25">
      <c r="A35" s="102" t="s">
        <v>191</v>
      </c>
      <c r="B35" s="378"/>
      <c r="C35" s="378"/>
      <c r="D35" s="378"/>
      <c r="E35" s="378"/>
      <c r="F35" s="378"/>
    </row>
    <row r="36" spans="1:6" x14ac:dyDescent="0.25">
      <c r="A36" s="102" t="s">
        <v>3</v>
      </c>
      <c r="B36" s="378"/>
      <c r="C36" s="378"/>
      <c r="D36" s="378"/>
      <c r="E36" s="378"/>
      <c r="F36" s="378"/>
    </row>
    <row r="37" spans="1:6" x14ac:dyDescent="0.25">
      <c r="A37" s="102" t="s">
        <v>4</v>
      </c>
      <c r="B37" s="378"/>
      <c r="C37" s="378"/>
      <c r="D37" s="378"/>
      <c r="E37" s="378"/>
      <c r="F37" s="378"/>
    </row>
    <row r="38" spans="1:6" x14ac:dyDescent="0.25">
      <c r="A38" s="102" t="s">
        <v>5</v>
      </c>
      <c r="B38" s="378"/>
      <c r="C38" s="378"/>
      <c r="D38" s="378"/>
      <c r="E38" s="378"/>
      <c r="F38" s="378"/>
    </row>
    <row r="39" spans="1:6" x14ac:dyDescent="0.25">
      <c r="A39" s="102"/>
      <c r="B39" s="378"/>
      <c r="C39" s="378"/>
      <c r="D39" s="378"/>
      <c r="E39" s="378"/>
      <c r="F39" s="378"/>
    </row>
    <row r="40" spans="1:6" x14ac:dyDescent="0.25">
      <c r="A40" s="102" t="s">
        <v>7</v>
      </c>
      <c r="B40" s="378"/>
      <c r="C40" s="378">
        <v>0</v>
      </c>
      <c r="D40" s="378">
        <v>0</v>
      </c>
      <c r="E40" s="378">
        <v>0</v>
      </c>
      <c r="F40" s="378">
        <v>0</v>
      </c>
    </row>
    <row r="41" spans="1:6" ht="72" x14ac:dyDescent="0.25">
      <c r="A41" s="379" t="s">
        <v>700</v>
      </c>
      <c r="B41" s="378"/>
      <c r="C41" s="378"/>
      <c r="D41" s="378"/>
      <c r="E41" s="378"/>
      <c r="F41" s="378"/>
    </row>
    <row r="42" spans="1:6" x14ac:dyDescent="0.25">
      <c r="A42" s="53" t="s">
        <v>192</v>
      </c>
      <c r="B42" s="380"/>
      <c r="C42" s="380"/>
      <c r="D42" s="380"/>
      <c r="E42" s="380"/>
      <c r="F42" s="380"/>
    </row>
  </sheetData>
  <mergeCells count="1">
    <mergeCell ref="A1:J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5"/>
  <sheetViews>
    <sheetView tabSelected="1" topLeftCell="A83" zoomScale="80" zoomScaleNormal="80" workbookViewId="0">
      <selection activeCell="A273" sqref="A273:A274"/>
    </sheetView>
  </sheetViews>
  <sheetFormatPr baseColWidth="10" defaultColWidth="10.28515625" defaultRowHeight="14.25" x14ac:dyDescent="0.2"/>
  <cols>
    <col min="1" max="1" width="35" style="493" customWidth="1"/>
    <col min="2" max="2" width="12.42578125" style="493" customWidth="1"/>
    <col min="3" max="5" width="13.28515625" style="493" customWidth="1"/>
    <col min="6" max="6" width="150" style="493" customWidth="1"/>
    <col min="7" max="7" width="10.28515625" style="493"/>
    <col min="8" max="8" width="11.85546875" style="493" customWidth="1"/>
    <col min="9" max="9" width="12.42578125" style="493" customWidth="1"/>
    <col min="10" max="10" width="13.85546875" style="493" customWidth="1"/>
    <col min="11" max="16384" width="10.28515625" style="493"/>
  </cols>
  <sheetData>
    <row r="1" spans="1:6" ht="18" customHeight="1" x14ac:dyDescent="0.2">
      <c r="A1" s="838" t="s">
        <v>644</v>
      </c>
      <c r="B1" s="839"/>
      <c r="C1" s="839"/>
      <c r="D1" s="839"/>
      <c r="E1" s="839"/>
      <c r="F1" s="840" t="s">
        <v>731</v>
      </c>
    </row>
    <row r="2" spans="1:6" ht="18" customHeight="1" x14ac:dyDescent="0.2">
      <c r="A2" s="843" t="s">
        <v>645</v>
      </c>
      <c r="B2" s="844"/>
      <c r="C2" s="844"/>
      <c r="D2" s="844"/>
      <c r="E2" s="844"/>
      <c r="F2" s="841"/>
    </row>
    <row r="3" spans="1:6" ht="18" customHeight="1" thickBot="1" x14ac:dyDescent="0.25">
      <c r="A3" s="843" t="s">
        <v>646</v>
      </c>
      <c r="B3" s="844"/>
      <c r="C3" s="844"/>
      <c r="D3" s="844"/>
      <c r="E3" s="494"/>
      <c r="F3" s="842"/>
    </row>
    <row r="4" spans="1:6" ht="66.75" customHeight="1" x14ac:dyDescent="0.2">
      <c r="A4" s="845" t="s">
        <v>733</v>
      </c>
      <c r="B4" s="845"/>
      <c r="C4" s="845"/>
      <c r="D4" s="845"/>
      <c r="E4" s="845"/>
      <c r="F4" s="846"/>
    </row>
    <row r="5" spans="1:6" ht="30" customHeight="1" x14ac:dyDescent="0.2">
      <c r="A5" s="495" t="s">
        <v>749</v>
      </c>
      <c r="B5" s="496"/>
      <c r="C5" s="496"/>
      <c r="D5" s="496"/>
      <c r="E5" s="496"/>
      <c r="F5" s="497"/>
    </row>
    <row r="6" spans="1:6" ht="45" customHeight="1" x14ac:dyDescent="0.2">
      <c r="A6" s="498" t="s">
        <v>650</v>
      </c>
      <c r="B6" s="818" t="s">
        <v>794</v>
      </c>
      <c r="C6" s="819"/>
      <c r="D6" s="819"/>
      <c r="E6" s="819"/>
      <c r="F6" s="820"/>
    </row>
    <row r="7" spans="1:6" ht="17.45" customHeight="1" x14ac:dyDescent="0.2">
      <c r="A7" s="581" t="s">
        <v>652</v>
      </c>
      <c r="B7" s="582"/>
      <c r="C7" s="582"/>
      <c r="D7" s="582"/>
      <c r="E7" s="582"/>
      <c r="F7" s="583"/>
    </row>
    <row r="8" spans="1:6" ht="45" customHeight="1" x14ac:dyDescent="0.2">
      <c r="A8" s="502" t="s">
        <v>653</v>
      </c>
      <c r="B8" s="541"/>
      <c r="C8" s="504" t="s">
        <v>654</v>
      </c>
      <c r="D8" s="503"/>
      <c r="E8" s="504" t="s">
        <v>655</v>
      </c>
      <c r="F8" s="542"/>
    </row>
    <row r="9" spans="1:6" ht="45" customHeight="1" thickBot="1" x14ac:dyDescent="0.25">
      <c r="A9" s="539" t="s">
        <v>656</v>
      </c>
      <c r="B9" s="863"/>
      <c r="C9" s="864"/>
      <c r="D9" s="864"/>
      <c r="E9" s="864"/>
      <c r="F9" s="865"/>
    </row>
    <row r="10" spans="1:6" ht="45" customHeight="1" x14ac:dyDescent="0.2">
      <c r="A10" s="821"/>
      <c r="B10" s="823"/>
      <c r="C10" s="540" t="s">
        <v>657</v>
      </c>
      <c r="D10" s="540" t="s">
        <v>658</v>
      </c>
      <c r="E10" s="540" t="s">
        <v>659</v>
      </c>
      <c r="F10" s="866" t="s">
        <v>660</v>
      </c>
    </row>
    <row r="11" spans="1:6" ht="45" customHeight="1" x14ac:dyDescent="0.2">
      <c r="A11" s="822"/>
      <c r="B11" s="824"/>
      <c r="C11" s="548" t="s">
        <v>661</v>
      </c>
      <c r="D11" s="548" t="s">
        <v>661</v>
      </c>
      <c r="E11" s="548" t="s">
        <v>661</v>
      </c>
      <c r="F11" s="825"/>
    </row>
    <row r="12" spans="1:6" ht="17.45" customHeight="1" x14ac:dyDescent="0.2">
      <c r="A12" s="499" t="s">
        <v>662</v>
      </c>
      <c r="B12" s="500"/>
      <c r="C12" s="500"/>
      <c r="D12" s="500"/>
      <c r="E12" s="500"/>
      <c r="F12" s="501"/>
    </row>
    <row r="13" spans="1:6" ht="60.75" customHeight="1" x14ac:dyDescent="0.2">
      <c r="A13" s="505" t="s">
        <v>736</v>
      </c>
      <c r="B13" s="506" t="s">
        <v>682</v>
      </c>
      <c r="C13" s="507"/>
      <c r="D13" s="507"/>
      <c r="E13" s="507"/>
      <c r="F13" s="508"/>
    </row>
    <row r="14" spans="1:6" ht="45" customHeight="1" x14ac:dyDescent="0.2">
      <c r="A14" s="813" t="s">
        <v>737</v>
      </c>
      <c r="B14" s="509" t="s">
        <v>682</v>
      </c>
      <c r="C14" s="507"/>
      <c r="D14" s="507"/>
      <c r="E14" s="507"/>
      <c r="F14" s="815"/>
    </row>
    <row r="15" spans="1:6" ht="45" customHeight="1" x14ac:dyDescent="0.2">
      <c r="A15" s="814"/>
      <c r="B15" s="509" t="s">
        <v>46</v>
      </c>
      <c r="C15" s="510" t="str">
        <f>IF(C14=0,"",+C14/C13)</f>
        <v/>
      </c>
      <c r="D15" s="510" t="str">
        <f t="shared" ref="D15:E15" si="0">IF(D14=0,"",+D14/D13)</f>
        <v/>
      </c>
      <c r="E15" s="510" t="str">
        <f t="shared" si="0"/>
        <v/>
      </c>
      <c r="F15" s="816"/>
    </row>
    <row r="16" spans="1:6" ht="17.45" customHeight="1" x14ac:dyDescent="0.2">
      <c r="A16" s="499" t="s">
        <v>665</v>
      </c>
      <c r="B16" s="500"/>
      <c r="C16" s="500"/>
      <c r="D16" s="500"/>
      <c r="E16" s="500"/>
      <c r="F16" s="501"/>
    </row>
    <row r="17" spans="1:6" ht="45" customHeight="1" x14ac:dyDescent="0.2">
      <c r="A17" s="813" t="s">
        <v>739</v>
      </c>
      <c r="B17" s="506" t="s">
        <v>682</v>
      </c>
      <c r="C17" s="507"/>
      <c r="D17" s="507"/>
      <c r="E17" s="507"/>
      <c r="F17" s="815"/>
    </row>
    <row r="18" spans="1:6" ht="45" customHeight="1" x14ac:dyDescent="0.2">
      <c r="A18" s="814"/>
      <c r="B18" s="506" t="s">
        <v>46</v>
      </c>
      <c r="C18" s="510" t="str">
        <f>IF(C17=0,"",+C17/C14)</f>
        <v/>
      </c>
      <c r="D18" s="510" t="str">
        <f t="shared" ref="D18:E18" si="1">IF(D17=0,"",+D17/D14)</f>
        <v/>
      </c>
      <c r="E18" s="510" t="str">
        <f t="shared" si="1"/>
        <v/>
      </c>
      <c r="F18" s="816"/>
    </row>
    <row r="19" spans="1:6" ht="45" customHeight="1" x14ac:dyDescent="0.2">
      <c r="A19" s="813" t="s">
        <v>738</v>
      </c>
      <c r="B19" s="506" t="s">
        <v>682</v>
      </c>
      <c r="C19" s="507"/>
      <c r="D19" s="507"/>
      <c r="E19" s="507"/>
      <c r="F19" s="815"/>
    </row>
    <row r="20" spans="1:6" ht="45" customHeight="1" x14ac:dyDescent="0.2">
      <c r="A20" s="814"/>
      <c r="B20" s="506" t="s">
        <v>46</v>
      </c>
      <c r="C20" s="510" t="str">
        <f>IF(C19=0,"",+C19/C14)</f>
        <v/>
      </c>
      <c r="D20" s="510" t="str">
        <f t="shared" ref="D20:E20" si="2">IF(D19=0,"",+D19/D14)</f>
        <v/>
      </c>
      <c r="E20" s="510" t="str">
        <f t="shared" si="2"/>
        <v/>
      </c>
      <c r="F20" s="816"/>
    </row>
    <row r="21" spans="1:6" ht="45" customHeight="1" x14ac:dyDescent="0.2">
      <c r="A21" s="813" t="s">
        <v>750</v>
      </c>
      <c r="B21" s="506" t="s">
        <v>682</v>
      </c>
      <c r="C21" s="511">
        <f>+C17+C19</f>
        <v>0</v>
      </c>
      <c r="D21" s="511">
        <f>+D17+D19</f>
        <v>0</v>
      </c>
      <c r="E21" s="511">
        <f>+E17+E19</f>
        <v>0</v>
      </c>
      <c r="F21" s="815"/>
    </row>
    <row r="22" spans="1:6" ht="45" customHeight="1" x14ac:dyDescent="0.2">
      <c r="A22" s="814"/>
      <c r="B22" s="506" t="s">
        <v>46</v>
      </c>
      <c r="C22" s="510" t="str">
        <f>IF(C21=0,"",+C21/C14)</f>
        <v/>
      </c>
      <c r="D22" s="510" t="str">
        <f t="shared" ref="D22:E22" si="3">IF(D21=0,"",+D21/D14)</f>
        <v/>
      </c>
      <c r="E22" s="510" t="str">
        <f t="shared" si="3"/>
        <v/>
      </c>
      <c r="F22" s="816"/>
    </row>
    <row r="23" spans="1:6" ht="17.45" customHeight="1" x14ac:dyDescent="0.2">
      <c r="A23" s="499" t="s">
        <v>669</v>
      </c>
      <c r="B23" s="500"/>
      <c r="C23" s="500"/>
      <c r="D23" s="500"/>
      <c r="E23" s="500"/>
      <c r="F23" s="501"/>
    </row>
    <row r="24" spans="1:6" ht="45" customHeight="1" x14ac:dyDescent="0.2">
      <c r="A24" s="813" t="s">
        <v>670</v>
      </c>
      <c r="B24" s="506" t="s">
        <v>682</v>
      </c>
      <c r="C24" s="511">
        <f>+C14-(C21)</f>
        <v>0</v>
      </c>
      <c r="D24" s="511">
        <f t="shared" ref="D24:E24" si="4">+D14-(D21)</f>
        <v>0</v>
      </c>
      <c r="E24" s="511">
        <f t="shared" si="4"/>
        <v>0</v>
      </c>
      <c r="F24" s="815"/>
    </row>
    <row r="25" spans="1:6" ht="45" customHeight="1" x14ac:dyDescent="0.2">
      <c r="A25" s="814"/>
      <c r="B25" s="506" t="s">
        <v>46</v>
      </c>
      <c r="C25" s="510" t="str">
        <f>IF(C24=0,"",+C24/C14)</f>
        <v/>
      </c>
      <c r="D25" s="510" t="str">
        <f t="shared" ref="D25:E25" si="5">IF(D24=0,"",+D24/D14)</f>
        <v/>
      </c>
      <c r="E25" s="510" t="str">
        <f t="shared" si="5"/>
        <v/>
      </c>
      <c r="F25" s="816"/>
    </row>
    <row r="26" spans="1:6" ht="17.45" customHeight="1" x14ac:dyDescent="0.2">
      <c r="A26" s="499" t="s">
        <v>671</v>
      </c>
      <c r="B26" s="500"/>
      <c r="C26" s="500"/>
      <c r="D26" s="500"/>
      <c r="E26" s="500"/>
      <c r="F26" s="501"/>
    </row>
    <row r="27" spans="1:6" ht="45" customHeight="1" x14ac:dyDescent="0.2">
      <c r="A27" s="813" t="s">
        <v>740</v>
      </c>
      <c r="B27" s="509" t="s">
        <v>682</v>
      </c>
      <c r="C27" s="507"/>
      <c r="D27" s="507"/>
      <c r="E27" s="507"/>
      <c r="F27" s="815"/>
    </row>
    <row r="28" spans="1:6" ht="45" customHeight="1" x14ac:dyDescent="0.2">
      <c r="A28" s="814"/>
      <c r="B28" s="509" t="s">
        <v>46</v>
      </c>
      <c r="C28" s="510" t="str">
        <f>IF(C27=0,"",+C27/C14)</f>
        <v/>
      </c>
      <c r="D28" s="510" t="str">
        <f t="shared" ref="D28:E28" si="6">IF(D27=0,"",+D27/D14)</f>
        <v/>
      </c>
      <c r="E28" s="510" t="str">
        <f t="shared" si="6"/>
        <v/>
      </c>
      <c r="F28" s="816"/>
    </row>
    <row r="29" spans="1:6" ht="45" customHeight="1" x14ac:dyDescent="0.2">
      <c r="A29" s="813" t="s">
        <v>751</v>
      </c>
      <c r="B29" s="509" t="s">
        <v>682</v>
      </c>
      <c r="C29" s="511">
        <f>C21+C27</f>
        <v>0</v>
      </c>
      <c r="D29" s="511">
        <f t="shared" ref="D29:E29" si="7">D21+D27</f>
        <v>0</v>
      </c>
      <c r="E29" s="511">
        <f t="shared" si="7"/>
        <v>0</v>
      </c>
      <c r="F29" s="815"/>
    </row>
    <row r="30" spans="1:6" ht="45" customHeight="1" x14ac:dyDescent="0.2">
      <c r="A30" s="814"/>
      <c r="B30" s="509" t="s">
        <v>46</v>
      </c>
      <c r="C30" s="510" t="str">
        <f>IF(C29=0,"",+C29/C14)</f>
        <v/>
      </c>
      <c r="D30" s="510" t="str">
        <f t="shared" ref="D30:E30" si="8">IF(D29=0,"",+D29/D14)</f>
        <v/>
      </c>
      <c r="E30" s="510" t="str">
        <f t="shared" si="8"/>
        <v/>
      </c>
      <c r="F30" s="816"/>
    </row>
    <row r="31" spans="1:6" ht="45" customHeight="1" x14ac:dyDescent="0.2">
      <c r="A31" s="813" t="s">
        <v>673</v>
      </c>
      <c r="B31" s="509" t="s">
        <v>682</v>
      </c>
      <c r="C31" s="511">
        <f>+C14-(C29)</f>
        <v>0</v>
      </c>
      <c r="D31" s="511">
        <f t="shared" ref="D31:E31" si="9">+D14-(D29)</f>
        <v>0</v>
      </c>
      <c r="E31" s="511">
        <f t="shared" si="9"/>
        <v>0</v>
      </c>
      <c r="F31" s="815"/>
    </row>
    <row r="32" spans="1:6" ht="45" customHeight="1" x14ac:dyDescent="0.2">
      <c r="A32" s="814"/>
      <c r="B32" s="509" t="s">
        <v>46</v>
      </c>
      <c r="C32" s="510" t="str">
        <f>IF(C31=0,"",+C31/C14)</f>
        <v/>
      </c>
      <c r="D32" s="510" t="str">
        <f t="shared" ref="D32:E32" si="10">IF(D31=0,"",+D31/D14)</f>
        <v/>
      </c>
      <c r="E32" s="510" t="str">
        <f t="shared" si="10"/>
        <v/>
      </c>
      <c r="F32" s="816"/>
    </row>
    <row r="33" spans="1:6" ht="15" customHeight="1" x14ac:dyDescent="0.25">
      <c r="A33" s="512"/>
      <c r="B33" s="513"/>
      <c r="C33" s="513"/>
      <c r="D33" s="513"/>
      <c r="E33" s="513"/>
      <c r="F33" s="513"/>
    </row>
    <row r="34" spans="1:6" ht="15" x14ac:dyDescent="0.25">
      <c r="A34" s="512"/>
      <c r="B34" s="513"/>
      <c r="C34" s="513"/>
      <c r="D34" s="513"/>
      <c r="E34" s="513"/>
      <c r="F34" s="513"/>
    </row>
    <row r="35" spans="1:6" ht="30" customHeight="1" x14ac:dyDescent="0.2">
      <c r="A35" s="495" t="s">
        <v>741</v>
      </c>
      <c r="B35" s="496"/>
      <c r="C35" s="496"/>
      <c r="D35" s="496"/>
      <c r="E35" s="496"/>
      <c r="F35" s="497"/>
    </row>
    <row r="36" spans="1:6" ht="45" customHeight="1" x14ac:dyDescent="0.2">
      <c r="A36" s="498" t="s">
        <v>650</v>
      </c>
      <c r="B36" s="818" t="s">
        <v>795</v>
      </c>
      <c r="C36" s="819"/>
      <c r="D36" s="819"/>
      <c r="E36" s="819"/>
      <c r="F36" s="820"/>
    </row>
    <row r="37" spans="1:6" ht="17.45" customHeight="1" x14ac:dyDescent="0.2">
      <c r="A37" s="581" t="s">
        <v>652</v>
      </c>
      <c r="B37" s="582"/>
      <c r="C37" s="582"/>
      <c r="D37" s="582"/>
      <c r="E37" s="582"/>
      <c r="F37" s="583"/>
    </row>
    <row r="38" spans="1:6" ht="45" customHeight="1" x14ac:dyDescent="0.2">
      <c r="A38" s="502" t="s">
        <v>653</v>
      </c>
      <c r="B38" s="541"/>
      <c r="C38" s="504" t="s">
        <v>654</v>
      </c>
      <c r="D38" s="503"/>
      <c r="E38" s="504" t="s">
        <v>655</v>
      </c>
      <c r="F38" s="542"/>
    </row>
    <row r="39" spans="1:6" ht="45" customHeight="1" thickBot="1" x14ac:dyDescent="0.25">
      <c r="A39" s="539" t="s">
        <v>656</v>
      </c>
      <c r="B39" s="863"/>
      <c r="C39" s="864"/>
      <c r="D39" s="864"/>
      <c r="E39" s="864"/>
      <c r="F39" s="865"/>
    </row>
    <row r="40" spans="1:6" ht="45" customHeight="1" x14ac:dyDescent="0.2">
      <c r="A40" s="836"/>
      <c r="B40" s="837"/>
      <c r="C40" s="540" t="s">
        <v>657</v>
      </c>
      <c r="D40" s="540" t="s">
        <v>658</v>
      </c>
      <c r="E40" s="540" t="s">
        <v>659</v>
      </c>
      <c r="F40" s="866" t="s">
        <v>660</v>
      </c>
    </row>
    <row r="41" spans="1:6" ht="45" customHeight="1" x14ac:dyDescent="0.2">
      <c r="A41" s="822"/>
      <c r="B41" s="824"/>
      <c r="C41" s="548" t="s">
        <v>661</v>
      </c>
      <c r="D41" s="548" t="s">
        <v>661</v>
      </c>
      <c r="E41" s="548" t="s">
        <v>661</v>
      </c>
      <c r="F41" s="825"/>
    </row>
    <row r="42" spans="1:6" ht="17.45" customHeight="1" x14ac:dyDescent="0.2">
      <c r="A42" s="581" t="s">
        <v>662</v>
      </c>
      <c r="B42" s="582"/>
      <c r="C42" s="500"/>
      <c r="D42" s="500"/>
      <c r="E42" s="500"/>
      <c r="F42" s="501"/>
    </row>
    <row r="43" spans="1:6" ht="64.5" customHeight="1" x14ac:dyDescent="0.2">
      <c r="A43" s="505" t="s">
        <v>736</v>
      </c>
      <c r="B43" s="506" t="s">
        <v>682</v>
      </c>
      <c r="C43" s="507"/>
      <c r="D43" s="507"/>
      <c r="E43" s="507"/>
      <c r="F43" s="508"/>
    </row>
    <row r="44" spans="1:6" ht="45" customHeight="1" x14ac:dyDescent="0.2">
      <c r="A44" s="813" t="s">
        <v>737</v>
      </c>
      <c r="B44" s="509" t="s">
        <v>682</v>
      </c>
      <c r="C44" s="507"/>
      <c r="D44" s="507"/>
      <c r="E44" s="507"/>
      <c r="F44" s="815"/>
    </row>
    <row r="45" spans="1:6" ht="45" customHeight="1" x14ac:dyDescent="0.2">
      <c r="A45" s="814"/>
      <c r="B45" s="509" t="s">
        <v>46</v>
      </c>
      <c r="C45" s="510" t="str">
        <f>IF(C44=0,"",+C44/C43)</f>
        <v/>
      </c>
      <c r="D45" s="510" t="str">
        <f t="shared" ref="D45:E45" si="11">IF(D44=0,"",+D44/D43)</f>
        <v/>
      </c>
      <c r="E45" s="510" t="str">
        <f t="shared" si="11"/>
        <v/>
      </c>
      <c r="F45" s="816"/>
    </row>
    <row r="46" spans="1:6" ht="17.45" customHeight="1" x14ac:dyDescent="0.2">
      <c r="A46" s="499" t="s">
        <v>665</v>
      </c>
      <c r="B46" s="500"/>
      <c r="C46" s="500"/>
      <c r="D46" s="500"/>
      <c r="E46" s="500"/>
      <c r="F46" s="501"/>
    </row>
    <row r="47" spans="1:6" ht="45" customHeight="1" x14ac:dyDescent="0.2">
      <c r="A47" s="813" t="s">
        <v>752</v>
      </c>
      <c r="B47" s="506" t="s">
        <v>682</v>
      </c>
      <c r="C47" s="507"/>
      <c r="D47" s="507"/>
      <c r="E47" s="507"/>
      <c r="F47" s="815"/>
    </row>
    <row r="48" spans="1:6" ht="106.5" customHeight="1" x14ac:dyDescent="0.2">
      <c r="A48" s="814"/>
      <c r="B48" s="506" t="s">
        <v>46</v>
      </c>
      <c r="C48" s="510" t="str">
        <f>IF(C47=0,"",+C47/C44)</f>
        <v/>
      </c>
      <c r="D48" s="510" t="str">
        <f t="shared" ref="D48:E48" si="12">IF(D47=0,"",+D47/D44)</f>
        <v/>
      </c>
      <c r="E48" s="510" t="str">
        <f t="shared" si="12"/>
        <v/>
      </c>
      <c r="F48" s="816"/>
    </row>
    <row r="49" spans="1:6" ht="45" customHeight="1" x14ac:dyDescent="0.2">
      <c r="A49" s="813" t="s">
        <v>753</v>
      </c>
      <c r="B49" s="506" t="s">
        <v>682</v>
      </c>
      <c r="C49" s="507"/>
      <c r="D49" s="507"/>
      <c r="E49" s="507"/>
      <c r="F49" s="815"/>
    </row>
    <row r="50" spans="1:6" ht="120" customHeight="1" x14ac:dyDescent="0.2">
      <c r="A50" s="814"/>
      <c r="B50" s="506" t="s">
        <v>46</v>
      </c>
      <c r="C50" s="510" t="str">
        <f>IF(C49=0,"",+C49/C44)</f>
        <v/>
      </c>
      <c r="D50" s="510" t="str">
        <f t="shared" ref="D50:E50" si="13">IF(D49=0,"",+D49/D44)</f>
        <v/>
      </c>
      <c r="E50" s="510" t="str">
        <f t="shared" si="13"/>
        <v/>
      </c>
      <c r="F50" s="816"/>
    </row>
    <row r="51" spans="1:6" ht="45" customHeight="1" x14ac:dyDescent="0.2">
      <c r="A51" s="813" t="s">
        <v>754</v>
      </c>
      <c r="B51" s="506" t="s">
        <v>682</v>
      </c>
      <c r="C51" s="511">
        <f>+C47+C49</f>
        <v>0</v>
      </c>
      <c r="D51" s="511">
        <f>+D47+D49</f>
        <v>0</v>
      </c>
      <c r="E51" s="511">
        <f>+E47+E49</f>
        <v>0</v>
      </c>
      <c r="F51" s="815"/>
    </row>
    <row r="52" spans="1:6" ht="120.75" customHeight="1" x14ac:dyDescent="0.2">
      <c r="A52" s="814"/>
      <c r="B52" s="506" t="s">
        <v>46</v>
      </c>
      <c r="C52" s="510" t="str">
        <f>IF(C51=0,"",+C51/C44)</f>
        <v/>
      </c>
      <c r="D52" s="510" t="str">
        <f t="shared" ref="D52:E52" si="14">IF(D51=0,"",+D51/D44)</f>
        <v/>
      </c>
      <c r="E52" s="510" t="str">
        <f t="shared" si="14"/>
        <v/>
      </c>
      <c r="F52" s="816"/>
    </row>
    <row r="53" spans="1:6" ht="17.45" customHeight="1" x14ac:dyDescent="0.2">
      <c r="A53" s="581" t="s">
        <v>669</v>
      </c>
      <c r="B53" s="582"/>
      <c r="C53" s="582"/>
      <c r="D53" s="582"/>
      <c r="E53" s="582"/>
      <c r="F53" s="501"/>
    </row>
    <row r="54" spans="1:6" ht="45" customHeight="1" x14ac:dyDescent="0.2">
      <c r="A54" s="813" t="s">
        <v>670</v>
      </c>
      <c r="B54" s="506" t="s">
        <v>682</v>
      </c>
      <c r="C54" s="511">
        <f>+C44-(C51)</f>
        <v>0</v>
      </c>
      <c r="D54" s="511">
        <f t="shared" ref="D54:E54" si="15">+D44-(D51)</f>
        <v>0</v>
      </c>
      <c r="E54" s="511">
        <f t="shared" si="15"/>
        <v>0</v>
      </c>
      <c r="F54" s="815"/>
    </row>
    <row r="55" spans="1:6" ht="45" customHeight="1" x14ac:dyDescent="0.2">
      <c r="A55" s="814"/>
      <c r="B55" s="506" t="s">
        <v>46</v>
      </c>
      <c r="C55" s="510" t="str">
        <f>IF(C54=0,"",+C54/C44)</f>
        <v/>
      </c>
      <c r="D55" s="510" t="str">
        <f t="shared" ref="D55:E55" si="16">IF(D54=0,"",+D54/D44)</f>
        <v/>
      </c>
      <c r="E55" s="510" t="str">
        <f t="shared" si="16"/>
        <v/>
      </c>
      <c r="F55" s="816"/>
    </row>
    <row r="56" spans="1:6" ht="17.45" customHeight="1" x14ac:dyDescent="0.2">
      <c r="A56" s="499" t="s">
        <v>671</v>
      </c>
      <c r="B56" s="500"/>
      <c r="C56" s="500"/>
      <c r="D56" s="500"/>
      <c r="E56" s="500"/>
      <c r="F56" s="501"/>
    </row>
    <row r="57" spans="1:6" ht="45" customHeight="1" x14ac:dyDescent="0.2">
      <c r="A57" s="813" t="s">
        <v>755</v>
      </c>
      <c r="B57" s="509" t="s">
        <v>682</v>
      </c>
      <c r="C57" s="507"/>
      <c r="D57" s="507"/>
      <c r="E57" s="507"/>
      <c r="F57" s="815"/>
    </row>
    <row r="58" spans="1:6" ht="80.25" customHeight="1" x14ac:dyDescent="0.2">
      <c r="A58" s="814"/>
      <c r="B58" s="509" t="s">
        <v>46</v>
      </c>
      <c r="C58" s="510" t="str">
        <f>IF(C57=0,"",+C57/C44)</f>
        <v/>
      </c>
      <c r="D58" s="510" t="str">
        <f t="shared" ref="D58:E58" si="17">IF(D57=0,"",+D57/D44)</f>
        <v/>
      </c>
      <c r="E58" s="510" t="str">
        <f t="shared" si="17"/>
        <v/>
      </c>
      <c r="F58" s="816"/>
    </row>
    <row r="59" spans="1:6" ht="45" customHeight="1" x14ac:dyDescent="0.2">
      <c r="A59" s="813" t="s">
        <v>756</v>
      </c>
      <c r="B59" s="509" t="s">
        <v>682</v>
      </c>
      <c r="C59" s="511">
        <f>+C57+C51</f>
        <v>0</v>
      </c>
      <c r="D59" s="511">
        <f>+D57+D51</f>
        <v>0</v>
      </c>
      <c r="E59" s="511">
        <f>+E57+E51</f>
        <v>0</v>
      </c>
      <c r="F59" s="815"/>
    </row>
    <row r="60" spans="1:6" ht="76.5" customHeight="1" x14ac:dyDescent="0.2">
      <c r="A60" s="814"/>
      <c r="B60" s="509" t="s">
        <v>46</v>
      </c>
      <c r="C60" s="510" t="str">
        <f>IF(C59=0,"",+C59/C44)</f>
        <v/>
      </c>
      <c r="D60" s="510" t="str">
        <f t="shared" ref="D60:E60" si="18">IF(D59=0,"",+D59/D44)</f>
        <v/>
      </c>
      <c r="E60" s="510" t="str">
        <f t="shared" si="18"/>
        <v/>
      </c>
      <c r="F60" s="816"/>
    </row>
    <row r="61" spans="1:6" ht="45" customHeight="1" x14ac:dyDescent="0.2">
      <c r="A61" s="813" t="s">
        <v>673</v>
      </c>
      <c r="B61" s="509" t="s">
        <v>682</v>
      </c>
      <c r="C61" s="511">
        <f>+C44-(C59)</f>
        <v>0</v>
      </c>
      <c r="D61" s="511">
        <f t="shared" ref="D61:E61" si="19">+D44-(D59)</f>
        <v>0</v>
      </c>
      <c r="E61" s="511">
        <f t="shared" si="19"/>
        <v>0</v>
      </c>
      <c r="F61" s="815"/>
    </row>
    <row r="62" spans="1:6" ht="45" customHeight="1" x14ac:dyDescent="0.2">
      <c r="A62" s="814"/>
      <c r="B62" s="509" t="s">
        <v>46</v>
      </c>
      <c r="C62" s="510" t="str">
        <f>IF(C61=0,"",+C61/C44)</f>
        <v/>
      </c>
      <c r="D62" s="510" t="str">
        <f t="shared" ref="D62:E62" si="20">IF(D61=0,"",+D61/D44)</f>
        <v/>
      </c>
      <c r="E62" s="510" t="str">
        <f t="shared" si="20"/>
        <v/>
      </c>
      <c r="F62" s="816"/>
    </row>
    <row r="63" spans="1:6" ht="15" x14ac:dyDescent="0.25">
      <c r="A63" s="512"/>
      <c r="B63" s="513"/>
      <c r="C63" s="513"/>
      <c r="D63" s="513"/>
      <c r="E63" s="513"/>
      <c r="F63" s="513"/>
    </row>
    <row r="64" spans="1:6" ht="15" x14ac:dyDescent="0.25">
      <c r="A64" s="512"/>
      <c r="B64" s="513"/>
      <c r="C64" s="513"/>
      <c r="D64" s="513"/>
      <c r="E64" s="513"/>
      <c r="F64" s="513"/>
    </row>
    <row r="65" spans="1:6" ht="30" customHeight="1" x14ac:dyDescent="0.2">
      <c r="A65" s="495" t="s">
        <v>742</v>
      </c>
      <c r="B65" s="496"/>
      <c r="C65" s="496"/>
      <c r="D65" s="496"/>
      <c r="E65" s="496"/>
      <c r="F65" s="497"/>
    </row>
    <row r="66" spans="1:6" ht="45" customHeight="1" x14ac:dyDescent="0.2">
      <c r="A66" s="498" t="s">
        <v>650</v>
      </c>
      <c r="B66" s="818" t="s">
        <v>796</v>
      </c>
      <c r="C66" s="819"/>
      <c r="D66" s="819"/>
      <c r="E66" s="819"/>
      <c r="F66" s="820"/>
    </row>
    <row r="67" spans="1:6" ht="17.45" customHeight="1" x14ac:dyDescent="0.2">
      <c r="A67" s="581" t="s">
        <v>652</v>
      </c>
      <c r="B67" s="582"/>
      <c r="C67" s="582"/>
      <c r="D67" s="582"/>
      <c r="E67" s="582"/>
      <c r="F67" s="583"/>
    </row>
    <row r="68" spans="1:6" ht="45" customHeight="1" x14ac:dyDescent="0.2">
      <c r="A68" s="502" t="s">
        <v>653</v>
      </c>
      <c r="B68" s="541"/>
      <c r="C68" s="504" t="s">
        <v>654</v>
      </c>
      <c r="D68" s="503"/>
      <c r="E68" s="504" t="s">
        <v>655</v>
      </c>
      <c r="F68" s="542"/>
    </row>
    <row r="69" spans="1:6" ht="45" customHeight="1" thickBot="1" x14ac:dyDescent="0.25">
      <c r="A69" s="539" t="s">
        <v>656</v>
      </c>
      <c r="B69" s="863"/>
      <c r="C69" s="864"/>
      <c r="D69" s="864"/>
      <c r="E69" s="864"/>
      <c r="F69" s="865"/>
    </row>
    <row r="70" spans="1:6" ht="45" customHeight="1" x14ac:dyDescent="0.2">
      <c r="A70" s="821"/>
      <c r="B70" s="823"/>
      <c r="C70" s="870" t="s">
        <v>657</v>
      </c>
      <c r="D70" s="870" t="s">
        <v>658</v>
      </c>
      <c r="E70" s="870" t="s">
        <v>659</v>
      </c>
      <c r="F70" s="871" t="s">
        <v>660</v>
      </c>
    </row>
    <row r="71" spans="1:6" ht="45" customHeight="1" x14ac:dyDescent="0.2">
      <c r="A71" s="822"/>
      <c r="B71" s="824"/>
      <c r="C71" s="548" t="s">
        <v>661</v>
      </c>
      <c r="D71" s="548" t="s">
        <v>661</v>
      </c>
      <c r="E71" s="548" t="s">
        <v>661</v>
      </c>
      <c r="F71" s="825"/>
    </row>
    <row r="72" spans="1:6" ht="17.45" customHeight="1" x14ac:dyDescent="0.2">
      <c r="A72" s="581" t="s">
        <v>662</v>
      </c>
      <c r="B72" s="582"/>
      <c r="C72" s="582"/>
      <c r="D72" s="582"/>
      <c r="E72" s="582"/>
      <c r="F72" s="583"/>
    </row>
    <row r="73" spans="1:6" ht="63.75" customHeight="1" x14ac:dyDescent="0.2">
      <c r="A73" s="505" t="s">
        <v>736</v>
      </c>
      <c r="B73" s="506" t="s">
        <v>682</v>
      </c>
      <c r="C73" s="507"/>
      <c r="D73" s="507"/>
      <c r="E73" s="507"/>
      <c r="F73" s="508"/>
    </row>
    <row r="74" spans="1:6" ht="45" customHeight="1" x14ac:dyDescent="0.2">
      <c r="A74" s="813" t="s">
        <v>737</v>
      </c>
      <c r="B74" s="509" t="s">
        <v>682</v>
      </c>
      <c r="C74" s="507"/>
      <c r="D74" s="507"/>
      <c r="E74" s="507"/>
      <c r="F74" s="815"/>
    </row>
    <row r="75" spans="1:6" ht="45" customHeight="1" x14ac:dyDescent="0.2">
      <c r="A75" s="814"/>
      <c r="B75" s="509" t="s">
        <v>46</v>
      </c>
      <c r="C75" s="510" t="str">
        <f>IF(C74=0,"",+C74/C73)</f>
        <v/>
      </c>
      <c r="D75" s="510" t="str">
        <f t="shared" ref="D75:E75" si="21">IF(D74=0,"",+D74/D73)</f>
        <v/>
      </c>
      <c r="E75" s="510" t="str">
        <f t="shared" si="21"/>
        <v/>
      </c>
      <c r="F75" s="816"/>
    </row>
    <row r="76" spans="1:6" ht="17.45" customHeight="1" x14ac:dyDescent="0.2">
      <c r="A76" s="581" t="s">
        <v>665</v>
      </c>
      <c r="B76" s="514"/>
      <c r="C76" s="514"/>
      <c r="D76" s="514"/>
      <c r="E76" s="514"/>
      <c r="F76" s="515"/>
    </row>
    <row r="77" spans="1:6" ht="45" customHeight="1" x14ac:dyDescent="0.2">
      <c r="A77" s="813" t="s">
        <v>757</v>
      </c>
      <c r="B77" s="506" t="s">
        <v>682</v>
      </c>
      <c r="C77" s="517"/>
      <c r="D77" s="517"/>
      <c r="E77" s="517"/>
      <c r="F77" s="826"/>
    </row>
    <row r="78" spans="1:6" ht="80.25" customHeight="1" x14ac:dyDescent="0.2">
      <c r="A78" s="814"/>
      <c r="B78" s="506" t="s">
        <v>46</v>
      </c>
      <c r="C78" s="510" t="str">
        <f>IF(C77=0,"",+C77/C74)</f>
        <v/>
      </c>
      <c r="D78" s="510" t="str">
        <f t="shared" ref="D78:E78" si="22">IF(D77=0,"",+D77/D74)</f>
        <v/>
      </c>
      <c r="E78" s="510" t="str">
        <f t="shared" si="22"/>
        <v/>
      </c>
      <c r="F78" s="827"/>
    </row>
    <row r="79" spans="1:6" ht="45" customHeight="1" x14ac:dyDescent="0.2">
      <c r="A79" s="813" t="s">
        <v>758</v>
      </c>
      <c r="B79" s="506" t="s">
        <v>682</v>
      </c>
      <c r="C79" s="517"/>
      <c r="D79" s="517"/>
      <c r="E79" s="517"/>
      <c r="F79" s="826"/>
    </row>
    <row r="80" spans="1:6" ht="108" customHeight="1" x14ac:dyDescent="0.2">
      <c r="A80" s="814"/>
      <c r="B80" s="506" t="s">
        <v>46</v>
      </c>
      <c r="C80" s="510" t="str">
        <f>IF(C79=0,"",+C79/C74)</f>
        <v/>
      </c>
      <c r="D80" s="510" t="str">
        <f t="shared" ref="D80:E80" si="23">IF(D79=0,"",+D79/D74)</f>
        <v/>
      </c>
      <c r="E80" s="510" t="str">
        <f t="shared" si="23"/>
        <v/>
      </c>
      <c r="F80" s="827"/>
    </row>
    <row r="81" spans="1:6" ht="45" customHeight="1" x14ac:dyDescent="0.2">
      <c r="A81" s="813" t="s">
        <v>759</v>
      </c>
      <c r="B81" s="506" t="s">
        <v>682</v>
      </c>
      <c r="C81" s="511">
        <f>+C77+C79</f>
        <v>0</v>
      </c>
      <c r="D81" s="511">
        <f>+D77+D79</f>
        <v>0</v>
      </c>
      <c r="E81" s="511">
        <f>+E77+E79</f>
        <v>0</v>
      </c>
      <c r="F81" s="826"/>
    </row>
    <row r="82" spans="1:6" ht="105.75" customHeight="1" x14ac:dyDescent="0.2">
      <c r="A82" s="814"/>
      <c r="B82" s="506" t="s">
        <v>46</v>
      </c>
      <c r="C82" s="510" t="str">
        <f>IF(C81=0,"",+C81/C74)</f>
        <v/>
      </c>
      <c r="D82" s="510" t="str">
        <f t="shared" ref="D82:E82" si="24">IF(D81=0,"",+D81/D74)</f>
        <v/>
      </c>
      <c r="E82" s="510" t="str">
        <f t="shared" si="24"/>
        <v/>
      </c>
      <c r="F82" s="827"/>
    </row>
    <row r="83" spans="1:6" ht="17.45" customHeight="1" x14ac:dyDescent="0.2">
      <c r="A83" s="581" t="s">
        <v>669</v>
      </c>
      <c r="B83" s="582"/>
      <c r="C83" s="582"/>
      <c r="D83" s="582"/>
      <c r="E83" s="582"/>
      <c r="F83" s="515"/>
    </row>
    <row r="84" spans="1:6" ht="45" customHeight="1" x14ac:dyDescent="0.2">
      <c r="A84" s="813" t="s">
        <v>670</v>
      </c>
      <c r="B84" s="506" t="s">
        <v>682</v>
      </c>
      <c r="C84" s="511">
        <f>+C74-(C81)</f>
        <v>0</v>
      </c>
      <c r="D84" s="511">
        <f t="shared" ref="D84:E84" si="25">+D74-(D81)</f>
        <v>0</v>
      </c>
      <c r="E84" s="511">
        <f t="shared" si="25"/>
        <v>0</v>
      </c>
      <c r="F84" s="826"/>
    </row>
    <row r="85" spans="1:6" ht="45" customHeight="1" x14ac:dyDescent="0.2">
      <c r="A85" s="814"/>
      <c r="B85" s="506" t="s">
        <v>46</v>
      </c>
      <c r="C85" s="510" t="str">
        <f>IF(C84=0,"",+C84/C74)</f>
        <v/>
      </c>
      <c r="D85" s="510" t="str">
        <f t="shared" ref="D85:E85" si="26">IF(D84=0,"",+D84/D74)</f>
        <v/>
      </c>
      <c r="E85" s="510" t="str">
        <f t="shared" si="26"/>
        <v/>
      </c>
      <c r="F85" s="827"/>
    </row>
    <row r="86" spans="1:6" ht="17.45" customHeight="1" x14ac:dyDescent="0.2">
      <c r="A86" s="581" t="s">
        <v>671</v>
      </c>
      <c r="B86" s="500"/>
      <c r="C86" s="500"/>
      <c r="D86" s="500"/>
      <c r="E86" s="500"/>
      <c r="F86" s="501"/>
    </row>
    <row r="87" spans="1:6" ht="45" customHeight="1" x14ac:dyDescent="0.2">
      <c r="A87" s="813" t="s">
        <v>760</v>
      </c>
      <c r="B87" s="509" t="s">
        <v>682</v>
      </c>
      <c r="C87" s="517"/>
      <c r="D87" s="517"/>
      <c r="E87" s="517"/>
      <c r="F87" s="826"/>
    </row>
    <row r="88" spans="1:6" ht="84" customHeight="1" x14ac:dyDescent="0.2">
      <c r="A88" s="814"/>
      <c r="B88" s="509" t="s">
        <v>46</v>
      </c>
      <c r="C88" s="510" t="str">
        <f>IF(C87=0,"",+C87/C74)</f>
        <v/>
      </c>
      <c r="D88" s="510" t="str">
        <f t="shared" ref="D88:E88" si="27">IF(D87=0,"",+D87/D74)</f>
        <v/>
      </c>
      <c r="E88" s="510" t="str">
        <f t="shared" si="27"/>
        <v/>
      </c>
      <c r="F88" s="827"/>
    </row>
    <row r="89" spans="1:6" ht="45" customHeight="1" x14ac:dyDescent="0.2">
      <c r="A89" s="813" t="s">
        <v>761</v>
      </c>
      <c r="B89" s="509" t="s">
        <v>682</v>
      </c>
      <c r="C89" s="511">
        <f>+C87+C81</f>
        <v>0</v>
      </c>
      <c r="D89" s="511">
        <f t="shared" ref="D89:E89" si="28">+D87+D81</f>
        <v>0</v>
      </c>
      <c r="E89" s="511">
        <f t="shared" si="28"/>
        <v>0</v>
      </c>
      <c r="F89" s="826"/>
    </row>
    <row r="90" spans="1:6" ht="78.75" customHeight="1" x14ac:dyDescent="0.2">
      <c r="A90" s="814"/>
      <c r="B90" s="509" t="s">
        <v>46</v>
      </c>
      <c r="C90" s="510" t="str">
        <f>IF(C89=0,"",+C89/C74)</f>
        <v/>
      </c>
      <c r="D90" s="510" t="str">
        <f t="shared" ref="D90:E90" si="29">IF(D89=0,"",+D89/D74)</f>
        <v/>
      </c>
      <c r="E90" s="510" t="str">
        <f t="shared" si="29"/>
        <v/>
      </c>
      <c r="F90" s="827"/>
    </row>
    <row r="91" spans="1:6" ht="45" customHeight="1" x14ac:dyDescent="0.2">
      <c r="A91" s="813" t="s">
        <v>673</v>
      </c>
      <c r="B91" s="509" t="s">
        <v>682</v>
      </c>
      <c r="C91" s="511">
        <f>+C74-(C89)</f>
        <v>0</v>
      </c>
      <c r="D91" s="511">
        <f t="shared" ref="D91:E91" si="30">+D74-(D89)</f>
        <v>0</v>
      </c>
      <c r="E91" s="511">
        <f t="shared" si="30"/>
        <v>0</v>
      </c>
      <c r="F91" s="834"/>
    </row>
    <row r="92" spans="1:6" ht="45" customHeight="1" x14ac:dyDescent="0.2">
      <c r="A92" s="814"/>
      <c r="B92" s="509" t="s">
        <v>46</v>
      </c>
      <c r="C92" s="510" t="str">
        <f>IF(C91=0,"",+C91/C74)</f>
        <v/>
      </c>
      <c r="D92" s="510" t="str">
        <f t="shared" ref="D92:E92" si="31">IF(D91=0,"",+D91/D74)</f>
        <v/>
      </c>
      <c r="E92" s="510" t="str">
        <f t="shared" si="31"/>
        <v/>
      </c>
      <c r="F92" s="835"/>
    </row>
    <row r="93" spans="1:6" ht="15" x14ac:dyDescent="0.25">
      <c r="A93" s="512"/>
      <c r="B93" s="513"/>
      <c r="C93" s="513"/>
      <c r="D93" s="513"/>
      <c r="E93" s="513"/>
      <c r="F93" s="513"/>
    </row>
    <row r="94" spans="1:6" ht="15" x14ac:dyDescent="0.25">
      <c r="A94" s="512"/>
      <c r="B94" s="513"/>
      <c r="C94" s="513"/>
      <c r="D94" s="513"/>
      <c r="E94" s="513"/>
      <c r="F94" s="513"/>
    </row>
    <row r="95" spans="1:6" ht="30" customHeight="1" x14ac:dyDescent="0.2">
      <c r="A95" s="495" t="s">
        <v>743</v>
      </c>
      <c r="B95" s="496"/>
      <c r="C95" s="496"/>
      <c r="D95" s="496"/>
      <c r="E95" s="496"/>
      <c r="F95" s="497"/>
    </row>
    <row r="96" spans="1:6" ht="45" customHeight="1" x14ac:dyDescent="0.2">
      <c r="A96" s="498" t="s">
        <v>650</v>
      </c>
      <c r="B96" s="818" t="s">
        <v>797</v>
      </c>
      <c r="C96" s="819"/>
      <c r="D96" s="819"/>
      <c r="E96" s="819"/>
      <c r="F96" s="820"/>
    </row>
    <row r="97" spans="1:6" ht="17.45" customHeight="1" x14ac:dyDescent="0.2">
      <c r="A97" s="581" t="s">
        <v>652</v>
      </c>
      <c r="B97" s="582"/>
      <c r="C97" s="582"/>
      <c r="D97" s="582"/>
      <c r="E97" s="582"/>
      <c r="F97" s="583"/>
    </row>
    <row r="98" spans="1:6" ht="45" customHeight="1" x14ac:dyDescent="0.2">
      <c r="A98" s="502" t="s">
        <v>653</v>
      </c>
      <c r="B98" s="541"/>
      <c r="C98" s="504" t="s">
        <v>654</v>
      </c>
      <c r="D98" s="503"/>
      <c r="E98" s="504" t="s">
        <v>655</v>
      </c>
      <c r="F98" s="542"/>
    </row>
    <row r="99" spans="1:6" ht="45" customHeight="1" thickBot="1" x14ac:dyDescent="0.25">
      <c r="A99" s="539" t="s">
        <v>656</v>
      </c>
      <c r="B99" s="863"/>
      <c r="C99" s="864"/>
      <c r="D99" s="864"/>
      <c r="E99" s="864"/>
      <c r="F99" s="865"/>
    </row>
    <row r="100" spans="1:6" ht="45" customHeight="1" x14ac:dyDescent="0.2">
      <c r="A100" s="821"/>
      <c r="B100" s="823"/>
      <c r="C100" s="870" t="s">
        <v>657</v>
      </c>
      <c r="D100" s="870" t="s">
        <v>658</v>
      </c>
      <c r="E100" s="870" t="s">
        <v>659</v>
      </c>
      <c r="F100" s="871" t="s">
        <v>660</v>
      </c>
    </row>
    <row r="101" spans="1:6" ht="45" customHeight="1" x14ac:dyDescent="0.2">
      <c r="A101" s="822"/>
      <c r="B101" s="824"/>
      <c r="C101" s="548" t="s">
        <v>661</v>
      </c>
      <c r="D101" s="548" t="s">
        <v>661</v>
      </c>
      <c r="E101" s="548" t="s">
        <v>661</v>
      </c>
      <c r="F101" s="825"/>
    </row>
    <row r="102" spans="1:6" ht="17.45" customHeight="1" x14ac:dyDescent="0.2">
      <c r="A102" s="581" t="s">
        <v>662</v>
      </c>
      <c r="B102" s="582"/>
      <c r="C102" s="514"/>
      <c r="D102" s="514"/>
      <c r="E102" s="514"/>
      <c r="F102" s="515"/>
    </row>
    <row r="103" spans="1:6" ht="45" customHeight="1" x14ac:dyDescent="0.2">
      <c r="A103" s="505" t="s">
        <v>736</v>
      </c>
      <c r="B103" s="506" t="s">
        <v>682</v>
      </c>
      <c r="C103" s="517"/>
      <c r="D103" s="517"/>
      <c r="E103" s="517"/>
      <c r="F103" s="516"/>
    </row>
    <row r="104" spans="1:6" ht="45" customHeight="1" x14ac:dyDescent="0.2">
      <c r="A104" s="813" t="s">
        <v>737</v>
      </c>
      <c r="B104" s="509" t="s">
        <v>682</v>
      </c>
      <c r="C104" s="517"/>
      <c r="D104" s="517"/>
      <c r="E104" s="517"/>
      <c r="F104" s="826"/>
    </row>
    <row r="105" spans="1:6" ht="45" customHeight="1" x14ac:dyDescent="0.2">
      <c r="A105" s="814"/>
      <c r="B105" s="509" t="s">
        <v>46</v>
      </c>
      <c r="C105" s="510" t="str">
        <f>IF(C104=0,"",+C104/C103)</f>
        <v/>
      </c>
      <c r="D105" s="510" t="str">
        <f t="shared" ref="D105:E105" si="32">IF(D104=0,"",+D104/D103)</f>
        <v/>
      </c>
      <c r="E105" s="510" t="str">
        <f t="shared" si="32"/>
        <v/>
      </c>
      <c r="F105" s="827"/>
    </row>
    <row r="106" spans="1:6" ht="17.45" customHeight="1" x14ac:dyDescent="0.2">
      <c r="A106" s="499" t="s">
        <v>665</v>
      </c>
      <c r="B106" s="514"/>
      <c r="C106" s="514"/>
      <c r="D106" s="514"/>
      <c r="E106" s="514"/>
      <c r="F106" s="515"/>
    </row>
    <row r="107" spans="1:6" ht="45" customHeight="1" x14ac:dyDescent="0.2">
      <c r="A107" s="813" t="s">
        <v>762</v>
      </c>
      <c r="B107" s="506" t="s">
        <v>682</v>
      </c>
      <c r="C107" s="517"/>
      <c r="D107" s="517"/>
      <c r="E107" s="517"/>
      <c r="F107" s="826"/>
    </row>
    <row r="108" spans="1:6" ht="45" customHeight="1" x14ac:dyDescent="0.2">
      <c r="A108" s="814"/>
      <c r="B108" s="506" t="s">
        <v>46</v>
      </c>
      <c r="C108" s="510" t="str">
        <f>IF(C107=0,"",+C107/C104)</f>
        <v/>
      </c>
      <c r="D108" s="510" t="str">
        <f t="shared" ref="D108:E108" si="33">IF(D107=0,"",+D107/D104)</f>
        <v/>
      </c>
      <c r="E108" s="510" t="str">
        <f t="shared" si="33"/>
        <v/>
      </c>
      <c r="F108" s="827"/>
    </row>
    <row r="109" spans="1:6" ht="45" customHeight="1" x14ac:dyDescent="0.2">
      <c r="A109" s="813" t="s">
        <v>763</v>
      </c>
      <c r="B109" s="506" t="s">
        <v>682</v>
      </c>
      <c r="C109" s="517"/>
      <c r="D109" s="517"/>
      <c r="E109" s="517"/>
      <c r="F109" s="826"/>
    </row>
    <row r="110" spans="1:6" ht="72.75" customHeight="1" x14ac:dyDescent="0.2">
      <c r="A110" s="814"/>
      <c r="B110" s="506" t="s">
        <v>46</v>
      </c>
      <c r="C110" s="510" t="str">
        <f>IF(C109=0,"",+C109/C104)</f>
        <v/>
      </c>
      <c r="D110" s="510" t="str">
        <f t="shared" ref="D110:E110" si="34">IF(D109=0,"",+D109/D104)</f>
        <v/>
      </c>
      <c r="E110" s="510" t="str">
        <f t="shared" si="34"/>
        <v/>
      </c>
      <c r="F110" s="827"/>
    </row>
    <row r="111" spans="1:6" ht="45" customHeight="1" x14ac:dyDescent="0.2">
      <c r="A111" s="813" t="s">
        <v>764</v>
      </c>
      <c r="B111" s="506" t="s">
        <v>682</v>
      </c>
      <c r="C111" s="511">
        <f>+C107+C109</f>
        <v>0</v>
      </c>
      <c r="D111" s="511">
        <f>+D107+D109</f>
        <v>0</v>
      </c>
      <c r="E111" s="511">
        <f>+E107+E109</f>
        <v>0</v>
      </c>
      <c r="F111" s="826"/>
    </row>
    <row r="112" spans="1:6" ht="80.25" customHeight="1" x14ac:dyDescent="0.2">
      <c r="A112" s="814"/>
      <c r="B112" s="506" t="s">
        <v>46</v>
      </c>
      <c r="C112" s="510" t="str">
        <f>IF(C111=0,"",+C111/C104)</f>
        <v/>
      </c>
      <c r="D112" s="510" t="str">
        <f t="shared" ref="D112:E112" si="35">IF(D111=0,"",+D111/D104)</f>
        <v/>
      </c>
      <c r="E112" s="510" t="str">
        <f t="shared" si="35"/>
        <v/>
      </c>
      <c r="F112" s="827"/>
    </row>
    <row r="113" spans="1:6" ht="17.45" customHeight="1" x14ac:dyDescent="0.2">
      <c r="A113" s="581" t="s">
        <v>669</v>
      </c>
      <c r="B113" s="582"/>
      <c r="C113" s="582"/>
      <c r="D113" s="582"/>
      <c r="E113" s="582"/>
      <c r="F113" s="515"/>
    </row>
    <row r="114" spans="1:6" ht="45" customHeight="1" x14ac:dyDescent="0.2">
      <c r="A114" s="813" t="s">
        <v>670</v>
      </c>
      <c r="B114" s="506" t="s">
        <v>682</v>
      </c>
      <c r="C114" s="511">
        <f>+C104-(C111)</f>
        <v>0</v>
      </c>
      <c r="D114" s="511">
        <f t="shared" ref="D114:E114" si="36">+D104-(D111)</f>
        <v>0</v>
      </c>
      <c r="E114" s="511">
        <f t="shared" si="36"/>
        <v>0</v>
      </c>
      <c r="F114" s="826"/>
    </row>
    <row r="115" spans="1:6" ht="45" customHeight="1" x14ac:dyDescent="0.2">
      <c r="A115" s="814"/>
      <c r="B115" s="506" t="s">
        <v>46</v>
      </c>
      <c r="C115" s="510" t="str">
        <f>IF(C114=0,"",+C114/C104)</f>
        <v/>
      </c>
      <c r="D115" s="510" t="str">
        <f t="shared" ref="D115:E115" si="37">IF(D114=0,"",+D114/D104)</f>
        <v/>
      </c>
      <c r="E115" s="510" t="str">
        <f t="shared" si="37"/>
        <v/>
      </c>
      <c r="F115" s="827"/>
    </row>
    <row r="116" spans="1:6" ht="17.45" customHeight="1" x14ac:dyDescent="0.2">
      <c r="A116" s="581" t="s">
        <v>671</v>
      </c>
      <c r="B116" s="500"/>
      <c r="C116" s="500"/>
      <c r="D116" s="500"/>
      <c r="E116" s="500"/>
      <c r="F116" s="501"/>
    </row>
    <row r="117" spans="1:6" ht="45" customHeight="1" x14ac:dyDescent="0.2">
      <c r="A117" s="813" t="s">
        <v>765</v>
      </c>
      <c r="B117" s="509" t="s">
        <v>682</v>
      </c>
      <c r="C117" s="517"/>
      <c r="D117" s="517"/>
      <c r="E117" s="517"/>
      <c r="F117" s="826"/>
    </row>
    <row r="118" spans="1:6" ht="45" customHeight="1" x14ac:dyDescent="0.2">
      <c r="A118" s="814"/>
      <c r="B118" s="509" t="s">
        <v>46</v>
      </c>
      <c r="C118" s="510" t="str">
        <f>IF(C117=0,"",+C117/C104)</f>
        <v/>
      </c>
      <c r="D118" s="510" t="str">
        <f t="shared" ref="D118:E118" si="38">IF(D117=0,"",+D117/D104)</f>
        <v/>
      </c>
      <c r="E118" s="510" t="str">
        <f t="shared" si="38"/>
        <v/>
      </c>
      <c r="F118" s="827"/>
    </row>
    <row r="119" spans="1:6" ht="45" customHeight="1" x14ac:dyDescent="0.2">
      <c r="A119" s="813" t="s">
        <v>766</v>
      </c>
      <c r="B119" s="509" t="s">
        <v>682</v>
      </c>
      <c r="C119" s="511">
        <f>+C117+C111</f>
        <v>0</v>
      </c>
      <c r="D119" s="511">
        <f t="shared" ref="D119:E119" si="39">+D117+D111</f>
        <v>0</v>
      </c>
      <c r="E119" s="511">
        <f t="shared" si="39"/>
        <v>0</v>
      </c>
      <c r="F119" s="826"/>
    </row>
    <row r="120" spans="1:6" ht="45" customHeight="1" x14ac:dyDescent="0.2">
      <c r="A120" s="814"/>
      <c r="B120" s="509" t="s">
        <v>46</v>
      </c>
      <c r="C120" s="510" t="str">
        <f>IF(C119=0,"",+C119/C104)</f>
        <v/>
      </c>
      <c r="D120" s="510" t="str">
        <f t="shared" ref="D120:E120" si="40">IF(D119=0,"",+D119/D104)</f>
        <v/>
      </c>
      <c r="E120" s="510" t="str">
        <f t="shared" si="40"/>
        <v/>
      </c>
      <c r="F120" s="827"/>
    </row>
    <row r="121" spans="1:6" ht="45" customHeight="1" x14ac:dyDescent="0.2">
      <c r="A121" s="813" t="s">
        <v>673</v>
      </c>
      <c r="B121" s="509" t="s">
        <v>682</v>
      </c>
      <c r="C121" s="511">
        <f>+C104-(C119)</f>
        <v>0</v>
      </c>
      <c r="D121" s="511">
        <f t="shared" ref="D121:E121" si="41">+D104-(D119)</f>
        <v>0</v>
      </c>
      <c r="E121" s="511">
        <f t="shared" si="41"/>
        <v>0</v>
      </c>
      <c r="F121" s="826"/>
    </row>
    <row r="122" spans="1:6" ht="45" customHeight="1" x14ac:dyDescent="0.2">
      <c r="A122" s="814"/>
      <c r="B122" s="509" t="s">
        <v>46</v>
      </c>
      <c r="C122" s="510" t="str">
        <f>IF(C121=0,"",+C121/C104)</f>
        <v/>
      </c>
      <c r="D122" s="510" t="str">
        <f t="shared" ref="D122:E122" si="42">IF(D121=0,"",+D121/D104)</f>
        <v/>
      </c>
      <c r="E122" s="510" t="str">
        <f t="shared" si="42"/>
        <v/>
      </c>
      <c r="F122" s="827"/>
    </row>
    <row r="123" spans="1:6" ht="42" hidden="1" customHeight="1" x14ac:dyDescent="0.2">
      <c r="A123" s="830" t="e">
        <f>[3]Translations!#REF!</f>
        <v>#REF!</v>
      </c>
      <c r="B123" s="518" t="s">
        <v>682</v>
      </c>
      <c r="C123" s="519">
        <f>+C119+C121</f>
        <v>0</v>
      </c>
      <c r="D123" s="519">
        <f t="shared" ref="D123:E123" si="43">+D119+D121</f>
        <v>0</v>
      </c>
      <c r="E123" s="519">
        <f t="shared" si="43"/>
        <v>0</v>
      </c>
      <c r="F123" s="832"/>
    </row>
    <row r="124" spans="1:6" ht="42" hidden="1" customHeight="1" x14ac:dyDescent="0.2">
      <c r="A124" s="831"/>
      <c r="B124" s="520" t="s">
        <v>676</v>
      </c>
      <c r="C124" s="521" t="str">
        <f>IF(C123=0,"",+C123/C103)</f>
        <v/>
      </c>
      <c r="D124" s="521" t="str">
        <f t="shared" ref="D124:E124" si="44">IF(D123=0,"",+D123/D103)</f>
        <v/>
      </c>
      <c r="E124" s="521" t="str">
        <f t="shared" si="44"/>
        <v/>
      </c>
      <c r="F124" s="833"/>
    </row>
    <row r="125" spans="1:6" ht="15" x14ac:dyDescent="0.25">
      <c r="A125" s="522"/>
      <c r="B125" s="513"/>
      <c r="C125" s="513"/>
      <c r="D125" s="513"/>
      <c r="E125" s="513"/>
      <c r="F125" s="513"/>
    </row>
    <row r="126" spans="1:6" ht="15" x14ac:dyDescent="0.25">
      <c r="A126" s="522"/>
      <c r="B126" s="513"/>
      <c r="C126" s="513"/>
      <c r="D126" s="513"/>
      <c r="E126" s="513"/>
      <c r="F126" s="513"/>
    </row>
    <row r="127" spans="1:6" ht="30" customHeight="1" x14ac:dyDescent="0.2">
      <c r="A127" s="495" t="s">
        <v>744</v>
      </c>
      <c r="B127" s="496"/>
      <c r="C127" s="496"/>
      <c r="D127" s="496"/>
      <c r="E127" s="496"/>
      <c r="F127" s="497"/>
    </row>
    <row r="128" spans="1:6" ht="45" customHeight="1" x14ac:dyDescent="0.2">
      <c r="A128" s="498" t="s">
        <v>650</v>
      </c>
      <c r="B128" s="818" t="s">
        <v>798</v>
      </c>
      <c r="C128" s="819"/>
      <c r="D128" s="819"/>
      <c r="E128" s="819"/>
      <c r="F128" s="820"/>
    </row>
    <row r="129" spans="1:6" ht="17.45" customHeight="1" x14ac:dyDescent="0.2">
      <c r="A129" s="581" t="s">
        <v>652</v>
      </c>
      <c r="B129" s="582"/>
      <c r="C129" s="582"/>
      <c r="D129" s="582"/>
      <c r="E129" s="582"/>
      <c r="F129" s="583"/>
    </row>
    <row r="130" spans="1:6" ht="45" customHeight="1" x14ac:dyDescent="0.2">
      <c r="A130" s="502" t="s">
        <v>653</v>
      </c>
      <c r="B130" s="541"/>
      <c r="C130" s="504" t="s">
        <v>654</v>
      </c>
      <c r="D130" s="503"/>
      <c r="E130" s="504" t="s">
        <v>655</v>
      </c>
      <c r="F130" s="542"/>
    </row>
    <row r="131" spans="1:6" ht="45" customHeight="1" thickBot="1" x14ac:dyDescent="0.25">
      <c r="A131" s="539" t="s">
        <v>656</v>
      </c>
      <c r="B131" s="863"/>
      <c r="C131" s="864"/>
      <c r="D131" s="864"/>
      <c r="E131" s="864"/>
      <c r="F131" s="865"/>
    </row>
    <row r="132" spans="1:6" ht="45" customHeight="1" x14ac:dyDescent="0.2">
      <c r="A132" s="821"/>
      <c r="B132" s="506"/>
      <c r="C132" s="870" t="s">
        <v>657</v>
      </c>
      <c r="D132" s="870" t="s">
        <v>658</v>
      </c>
      <c r="E132" s="870" t="s">
        <v>659</v>
      </c>
      <c r="F132" s="871" t="s">
        <v>660</v>
      </c>
    </row>
    <row r="133" spans="1:6" ht="45" customHeight="1" x14ac:dyDescent="0.2">
      <c r="A133" s="822"/>
      <c r="B133" s="506"/>
      <c r="C133" s="548" t="s">
        <v>661</v>
      </c>
      <c r="D133" s="548" t="s">
        <v>661</v>
      </c>
      <c r="E133" s="548" t="s">
        <v>661</v>
      </c>
      <c r="F133" s="825"/>
    </row>
    <row r="134" spans="1:6" ht="17.45" customHeight="1" x14ac:dyDescent="0.2">
      <c r="A134" s="581" t="s">
        <v>662</v>
      </c>
      <c r="B134" s="582"/>
      <c r="C134" s="523"/>
      <c r="D134" s="523"/>
      <c r="E134" s="523"/>
      <c r="F134" s="524"/>
    </row>
    <row r="135" spans="1:6" ht="45" customHeight="1" x14ac:dyDescent="0.2">
      <c r="A135" s="505" t="s">
        <v>736</v>
      </c>
      <c r="B135" s="506" t="s">
        <v>682</v>
      </c>
      <c r="C135" s="517"/>
      <c r="D135" s="517"/>
      <c r="E135" s="517"/>
      <c r="F135" s="516"/>
    </row>
    <row r="136" spans="1:6" ht="45" customHeight="1" x14ac:dyDescent="0.2">
      <c r="A136" s="813" t="s">
        <v>737</v>
      </c>
      <c r="B136" s="509" t="s">
        <v>682</v>
      </c>
      <c r="C136" s="517"/>
      <c r="D136" s="517"/>
      <c r="E136" s="517"/>
      <c r="F136" s="826"/>
    </row>
    <row r="137" spans="1:6" ht="45" customHeight="1" x14ac:dyDescent="0.2">
      <c r="A137" s="814"/>
      <c r="B137" s="509" t="s">
        <v>46</v>
      </c>
      <c r="C137" s="510" t="str">
        <f>IF(C136=0,"",+C136/C135)</f>
        <v/>
      </c>
      <c r="D137" s="510" t="str">
        <f t="shared" ref="D137:E137" si="45">IF(D136=0,"",+D136/D135)</f>
        <v/>
      </c>
      <c r="E137" s="510" t="str">
        <f t="shared" si="45"/>
        <v/>
      </c>
      <c r="F137" s="827"/>
    </row>
    <row r="138" spans="1:6" ht="17.45" customHeight="1" x14ac:dyDescent="0.2">
      <c r="A138" s="581" t="s">
        <v>665</v>
      </c>
      <c r="B138" s="523"/>
      <c r="C138" s="523"/>
      <c r="D138" s="523"/>
      <c r="E138" s="523"/>
      <c r="F138" s="524"/>
    </row>
    <row r="139" spans="1:6" ht="45" customHeight="1" x14ac:dyDescent="0.2">
      <c r="A139" s="813" t="s">
        <v>767</v>
      </c>
      <c r="B139" s="506" t="s">
        <v>682</v>
      </c>
      <c r="C139" s="517"/>
      <c r="D139" s="517"/>
      <c r="E139" s="517"/>
      <c r="F139" s="826"/>
    </row>
    <row r="140" spans="1:6" ht="45" customHeight="1" x14ac:dyDescent="0.2">
      <c r="A140" s="814"/>
      <c r="B140" s="506" t="s">
        <v>46</v>
      </c>
      <c r="C140" s="510" t="str">
        <f>IF(C139=0,"",+C139/C136)</f>
        <v/>
      </c>
      <c r="D140" s="510" t="str">
        <f t="shared" ref="D140:E140" si="46">IF(D139=0,"",+D139/D136)</f>
        <v/>
      </c>
      <c r="E140" s="525" t="str">
        <f t="shared" si="46"/>
        <v/>
      </c>
      <c r="F140" s="827"/>
    </row>
    <row r="141" spans="1:6" ht="45" customHeight="1" x14ac:dyDescent="0.2">
      <c r="A141" s="813" t="s">
        <v>768</v>
      </c>
      <c r="B141" s="506" t="s">
        <v>682</v>
      </c>
      <c r="C141" s="517"/>
      <c r="D141" s="517"/>
      <c r="E141" s="517"/>
      <c r="F141" s="826"/>
    </row>
    <row r="142" spans="1:6" ht="50.25" customHeight="1" x14ac:dyDescent="0.2">
      <c r="A142" s="814"/>
      <c r="B142" s="506" t="s">
        <v>46</v>
      </c>
      <c r="C142" s="510" t="str">
        <f>IF(C141=0,"",+C141/C136)</f>
        <v/>
      </c>
      <c r="D142" s="510" t="str">
        <f t="shared" ref="D142:E142" si="47">IF(D141=0,"",+D141/D136)</f>
        <v/>
      </c>
      <c r="E142" s="510" t="str">
        <f t="shared" si="47"/>
        <v/>
      </c>
      <c r="F142" s="827"/>
    </row>
    <row r="143" spans="1:6" ht="45" customHeight="1" x14ac:dyDescent="0.2">
      <c r="A143" s="813" t="s">
        <v>769</v>
      </c>
      <c r="B143" s="506" t="s">
        <v>682</v>
      </c>
      <c r="C143" s="511">
        <f>+C139+C141</f>
        <v>0</v>
      </c>
      <c r="D143" s="511">
        <f>+D139+D141</f>
        <v>0</v>
      </c>
      <c r="E143" s="511">
        <f>+E139+E141</f>
        <v>0</v>
      </c>
      <c r="F143" s="828"/>
    </row>
    <row r="144" spans="1:6" ht="61.5" customHeight="1" x14ac:dyDescent="0.2">
      <c r="A144" s="814"/>
      <c r="B144" s="506" t="s">
        <v>46</v>
      </c>
      <c r="C144" s="510" t="str">
        <f>IF(C143=0,"",+C143/C136)</f>
        <v/>
      </c>
      <c r="D144" s="510" t="str">
        <f t="shared" ref="D144:E144" si="48">IF(D143=0,"",+D143/D136)</f>
        <v/>
      </c>
      <c r="E144" s="510" t="str">
        <f t="shared" si="48"/>
        <v/>
      </c>
      <c r="F144" s="829"/>
    </row>
    <row r="145" spans="1:6" ht="17.45" customHeight="1" x14ac:dyDescent="0.2">
      <c r="A145" s="581" t="s">
        <v>669</v>
      </c>
      <c r="B145" s="582"/>
      <c r="C145" s="582"/>
      <c r="D145" s="582"/>
      <c r="E145" s="582"/>
      <c r="F145" s="524"/>
    </row>
    <row r="146" spans="1:6" ht="45" customHeight="1" x14ac:dyDescent="0.2">
      <c r="A146" s="813" t="s">
        <v>670</v>
      </c>
      <c r="B146" s="506" t="s">
        <v>682</v>
      </c>
      <c r="C146" s="511">
        <f>+C136-(C143)</f>
        <v>0</v>
      </c>
      <c r="D146" s="511">
        <f t="shared" ref="D146:E146" si="49">+D136-(D143)</f>
        <v>0</v>
      </c>
      <c r="E146" s="511">
        <f t="shared" si="49"/>
        <v>0</v>
      </c>
      <c r="F146" s="826"/>
    </row>
    <row r="147" spans="1:6" ht="37.5" customHeight="1" x14ac:dyDescent="0.2">
      <c r="A147" s="814"/>
      <c r="B147" s="506" t="s">
        <v>46</v>
      </c>
      <c r="C147" s="510" t="str">
        <f>IF(C146=0,"",+C146/C136)</f>
        <v/>
      </c>
      <c r="D147" s="510" t="str">
        <f t="shared" ref="D147:E147" si="50">IF(D146=0,"",+D146/D136)</f>
        <v/>
      </c>
      <c r="E147" s="510" t="str">
        <f t="shared" si="50"/>
        <v/>
      </c>
      <c r="F147" s="827"/>
    </row>
    <row r="148" spans="1:6" ht="17.45" customHeight="1" x14ac:dyDescent="0.2">
      <c r="A148" s="581" t="s">
        <v>671</v>
      </c>
      <c r="B148" s="500"/>
      <c r="C148" s="500"/>
      <c r="D148" s="500"/>
      <c r="E148" s="500"/>
      <c r="F148" s="501"/>
    </row>
    <row r="149" spans="1:6" ht="45" customHeight="1" x14ac:dyDescent="0.2">
      <c r="A149" s="813" t="s">
        <v>770</v>
      </c>
      <c r="B149" s="509" t="s">
        <v>682</v>
      </c>
      <c r="C149" s="517"/>
      <c r="D149" s="517"/>
      <c r="E149" s="517"/>
      <c r="F149" s="826"/>
    </row>
    <row r="150" spans="1:6" ht="45" customHeight="1" x14ac:dyDescent="0.2">
      <c r="A150" s="814"/>
      <c r="B150" s="509" t="s">
        <v>46</v>
      </c>
      <c r="C150" s="510" t="str">
        <f>IF(C149=0,"",+C149/C135)</f>
        <v/>
      </c>
      <c r="D150" s="510" t="str">
        <f>IF(D149=0,"",+D149/D135)</f>
        <v/>
      </c>
      <c r="E150" s="510" t="str">
        <f>IF(E149=0,"",+E149/E135)</f>
        <v/>
      </c>
      <c r="F150" s="827"/>
    </row>
    <row r="151" spans="1:6" ht="45" customHeight="1" x14ac:dyDescent="0.2">
      <c r="A151" s="813" t="s">
        <v>771</v>
      </c>
      <c r="B151" s="509" t="s">
        <v>682</v>
      </c>
      <c r="C151" s="511">
        <f>+C149+C143</f>
        <v>0</v>
      </c>
      <c r="D151" s="511">
        <f>+D149+D143</f>
        <v>0</v>
      </c>
      <c r="E151" s="511">
        <f>+E149+E143</f>
        <v>0</v>
      </c>
      <c r="F151" s="826"/>
    </row>
    <row r="152" spans="1:6" ht="45" customHeight="1" x14ac:dyDescent="0.2">
      <c r="A152" s="814"/>
      <c r="B152" s="509" t="s">
        <v>46</v>
      </c>
      <c r="C152" s="510" t="str">
        <f>IF(C151=0,"",+C151/C135)</f>
        <v/>
      </c>
      <c r="D152" s="510" t="str">
        <f>IF(D151=0,"",+D151/D135)</f>
        <v/>
      </c>
      <c r="E152" s="510" t="str">
        <f>IF(E151=0,"",+E151/E135)</f>
        <v/>
      </c>
      <c r="F152" s="827"/>
    </row>
    <row r="153" spans="1:6" ht="45" customHeight="1" x14ac:dyDescent="0.2">
      <c r="A153" s="813" t="s">
        <v>673</v>
      </c>
      <c r="B153" s="509" t="s">
        <v>682</v>
      </c>
      <c r="C153" s="511">
        <f>+C136-(C151)</f>
        <v>0</v>
      </c>
      <c r="D153" s="511">
        <f t="shared" ref="D153:E153" si="51">+D136-(D151)</f>
        <v>0</v>
      </c>
      <c r="E153" s="511">
        <f t="shared" si="51"/>
        <v>0</v>
      </c>
      <c r="F153" s="826"/>
    </row>
    <row r="154" spans="1:6" ht="45" customHeight="1" x14ac:dyDescent="0.2">
      <c r="A154" s="814"/>
      <c r="B154" s="509" t="s">
        <v>46</v>
      </c>
      <c r="C154" s="510" t="str">
        <f>IF(C153=0,"",+C153/C136)</f>
        <v/>
      </c>
      <c r="D154" s="510" t="str">
        <f t="shared" ref="D154:E154" si="52">IF(D153=0,"",+D153/D136)</f>
        <v/>
      </c>
      <c r="E154" s="510" t="str">
        <f t="shared" si="52"/>
        <v/>
      </c>
      <c r="F154" s="827"/>
    </row>
    <row r="155" spans="1:6" x14ac:dyDescent="0.2">
      <c r="A155" s="526"/>
      <c r="B155" s="527"/>
      <c r="C155" s="527"/>
      <c r="D155" s="527"/>
      <c r="E155" s="527"/>
      <c r="F155" s="527"/>
    </row>
    <row r="156" spans="1:6" x14ac:dyDescent="0.2">
      <c r="A156" s="526"/>
      <c r="B156" s="527"/>
      <c r="C156" s="527"/>
      <c r="D156" s="527"/>
      <c r="E156" s="527"/>
      <c r="F156" s="527"/>
    </row>
    <row r="157" spans="1:6" s="528" customFormat="1" ht="30" customHeight="1" x14ac:dyDescent="0.35">
      <c r="A157" s="495" t="s">
        <v>745</v>
      </c>
      <c r="B157" s="496"/>
      <c r="C157" s="496"/>
      <c r="D157" s="496"/>
      <c r="E157" s="496"/>
      <c r="F157" s="497"/>
    </row>
    <row r="158" spans="1:6" ht="45" customHeight="1" x14ac:dyDescent="0.2">
      <c r="A158" s="498" t="s">
        <v>650</v>
      </c>
      <c r="B158" s="818" t="s">
        <v>799</v>
      </c>
      <c r="C158" s="819"/>
      <c r="D158" s="819"/>
      <c r="E158" s="819"/>
      <c r="F158" s="820"/>
    </row>
    <row r="159" spans="1:6" ht="17.45" customHeight="1" x14ac:dyDescent="0.2">
      <c r="A159" s="581" t="s">
        <v>652</v>
      </c>
      <c r="B159" s="582"/>
      <c r="C159" s="582"/>
      <c r="D159" s="582"/>
      <c r="E159" s="582"/>
      <c r="F159" s="583"/>
    </row>
    <row r="160" spans="1:6" ht="45" customHeight="1" x14ac:dyDescent="0.2">
      <c r="A160" s="502" t="s">
        <v>653</v>
      </c>
      <c r="B160" s="541"/>
      <c r="C160" s="504" t="s">
        <v>654</v>
      </c>
      <c r="D160" s="503"/>
      <c r="E160" s="504" t="s">
        <v>655</v>
      </c>
      <c r="F160" s="542"/>
    </row>
    <row r="161" spans="1:6" ht="45" customHeight="1" thickBot="1" x14ac:dyDescent="0.25">
      <c r="A161" s="539" t="s">
        <v>656</v>
      </c>
      <c r="B161" s="863"/>
      <c r="C161" s="864"/>
      <c r="D161" s="864"/>
      <c r="E161" s="864"/>
      <c r="F161" s="865"/>
    </row>
    <row r="162" spans="1:6" ht="45" customHeight="1" x14ac:dyDescent="0.2">
      <c r="A162" s="821"/>
      <c r="B162" s="823"/>
      <c r="C162" s="870" t="s">
        <v>657</v>
      </c>
      <c r="D162" s="870" t="s">
        <v>658</v>
      </c>
      <c r="E162" s="870" t="s">
        <v>659</v>
      </c>
      <c r="F162" s="871" t="s">
        <v>660</v>
      </c>
    </row>
    <row r="163" spans="1:6" ht="45" customHeight="1" x14ac:dyDescent="0.2">
      <c r="A163" s="822"/>
      <c r="B163" s="824"/>
      <c r="C163" s="548" t="s">
        <v>661</v>
      </c>
      <c r="D163" s="548" t="s">
        <v>661</v>
      </c>
      <c r="E163" s="548" t="s">
        <v>661</v>
      </c>
      <c r="F163" s="825"/>
    </row>
    <row r="164" spans="1:6" ht="17.45" customHeight="1" x14ac:dyDescent="0.2">
      <c r="A164" s="581" t="s">
        <v>662</v>
      </c>
      <c r="B164" s="582"/>
      <c r="C164" s="523"/>
      <c r="D164" s="523"/>
      <c r="E164" s="523"/>
      <c r="F164" s="524"/>
    </row>
    <row r="165" spans="1:6" ht="45" customHeight="1" x14ac:dyDescent="0.2">
      <c r="A165" s="505" t="s">
        <v>736</v>
      </c>
      <c r="B165" s="506" t="s">
        <v>682</v>
      </c>
      <c r="C165" s="507"/>
      <c r="D165" s="507"/>
      <c r="E165" s="507"/>
      <c r="F165" s="508"/>
    </row>
    <row r="166" spans="1:6" ht="45" customHeight="1" x14ac:dyDescent="0.2">
      <c r="A166" s="813" t="s">
        <v>737</v>
      </c>
      <c r="B166" s="509" t="s">
        <v>682</v>
      </c>
      <c r="C166" s="507"/>
      <c r="D166" s="507"/>
      <c r="E166" s="507"/>
      <c r="F166" s="815"/>
    </row>
    <row r="167" spans="1:6" ht="45" customHeight="1" x14ac:dyDescent="0.2">
      <c r="A167" s="814"/>
      <c r="B167" s="509" t="s">
        <v>46</v>
      </c>
      <c r="C167" s="510" t="str">
        <f>IF(C166=0,"",+C166/C165)</f>
        <v/>
      </c>
      <c r="D167" s="510" t="str">
        <f t="shared" ref="D167:E167" si="53">IF(D166=0,"",+D166/D165)</f>
        <v/>
      </c>
      <c r="E167" s="510" t="str">
        <f t="shared" si="53"/>
        <v/>
      </c>
      <c r="F167" s="816"/>
    </row>
    <row r="168" spans="1:6" ht="17.45" customHeight="1" x14ac:dyDescent="0.2">
      <c r="A168" s="581" t="s">
        <v>665</v>
      </c>
      <c r="B168" s="582"/>
      <c r="C168" s="523"/>
      <c r="D168" s="523"/>
      <c r="E168" s="523"/>
      <c r="F168" s="524"/>
    </row>
    <row r="169" spans="1:6" ht="45" customHeight="1" x14ac:dyDescent="0.2">
      <c r="A169" s="813" t="s">
        <v>772</v>
      </c>
      <c r="B169" s="506" t="s">
        <v>682</v>
      </c>
      <c r="C169" s="507"/>
      <c r="D169" s="507"/>
      <c r="E169" s="507"/>
      <c r="F169" s="815"/>
    </row>
    <row r="170" spans="1:6" ht="45" customHeight="1" x14ac:dyDescent="0.2">
      <c r="A170" s="814"/>
      <c r="B170" s="506" t="s">
        <v>46</v>
      </c>
      <c r="C170" s="510" t="str">
        <f>IF(C169=0,"",+C169/C166)</f>
        <v/>
      </c>
      <c r="D170" s="510" t="str">
        <f t="shared" ref="D170:E170" si="54">IF(D169=0,"",+D169/D166)</f>
        <v/>
      </c>
      <c r="E170" s="510" t="str">
        <f t="shared" si="54"/>
        <v/>
      </c>
      <c r="F170" s="816"/>
    </row>
    <row r="171" spans="1:6" ht="45" customHeight="1" x14ac:dyDescent="0.2">
      <c r="A171" s="813" t="s">
        <v>773</v>
      </c>
      <c r="B171" s="506" t="s">
        <v>682</v>
      </c>
      <c r="C171" s="507"/>
      <c r="D171" s="507"/>
      <c r="E171" s="507"/>
      <c r="F171" s="815"/>
    </row>
    <row r="172" spans="1:6" ht="66" customHeight="1" x14ac:dyDescent="0.2">
      <c r="A172" s="814"/>
      <c r="B172" s="506" t="s">
        <v>46</v>
      </c>
      <c r="C172" s="510" t="str">
        <f>IF(C171=0,"",+C171/C166)</f>
        <v/>
      </c>
      <c r="D172" s="510" t="str">
        <f t="shared" ref="D172:E172" si="55">IF(D171=0,"",+D171/D166)</f>
        <v/>
      </c>
      <c r="E172" s="510" t="str">
        <f t="shared" si="55"/>
        <v/>
      </c>
      <c r="F172" s="816"/>
    </row>
    <row r="173" spans="1:6" ht="45" customHeight="1" x14ac:dyDescent="0.2">
      <c r="A173" s="813" t="s">
        <v>774</v>
      </c>
      <c r="B173" s="506" t="s">
        <v>682</v>
      </c>
      <c r="C173" s="511">
        <f>+C169+C171</f>
        <v>0</v>
      </c>
      <c r="D173" s="511">
        <f>+D169+D171</f>
        <v>0</v>
      </c>
      <c r="E173" s="511">
        <f>+E169+E171</f>
        <v>0</v>
      </c>
      <c r="F173" s="815"/>
    </row>
    <row r="174" spans="1:6" ht="81.75" customHeight="1" x14ac:dyDescent="0.2">
      <c r="A174" s="814"/>
      <c r="B174" s="506" t="s">
        <v>46</v>
      </c>
      <c r="C174" s="510" t="str">
        <f>IF(C173=0,"",+C173/C166)</f>
        <v/>
      </c>
      <c r="D174" s="510" t="str">
        <f t="shared" ref="D174:E174" si="56">IF(D173=0,"",+D173/D166)</f>
        <v/>
      </c>
      <c r="E174" s="510" t="str">
        <f t="shared" si="56"/>
        <v/>
      </c>
      <c r="F174" s="816"/>
    </row>
    <row r="175" spans="1:6" ht="17.45" customHeight="1" x14ac:dyDescent="0.2">
      <c r="A175" s="581" t="s">
        <v>669</v>
      </c>
      <c r="B175" s="582"/>
      <c r="C175" s="582"/>
      <c r="D175" s="582"/>
      <c r="E175" s="582"/>
      <c r="F175" s="524"/>
    </row>
    <row r="176" spans="1:6" ht="45" customHeight="1" x14ac:dyDescent="0.2">
      <c r="A176" s="813" t="s">
        <v>670</v>
      </c>
      <c r="B176" s="506" t="s">
        <v>682</v>
      </c>
      <c r="C176" s="511">
        <f>+C166-(C173)</f>
        <v>0</v>
      </c>
      <c r="D176" s="511">
        <f t="shared" ref="D176:E176" si="57">+D166-(D173)</f>
        <v>0</v>
      </c>
      <c r="E176" s="511">
        <f t="shared" si="57"/>
        <v>0</v>
      </c>
      <c r="F176" s="815"/>
    </row>
    <row r="177" spans="1:6" ht="45" customHeight="1" x14ac:dyDescent="0.2">
      <c r="A177" s="814"/>
      <c r="B177" s="506" t="s">
        <v>46</v>
      </c>
      <c r="C177" s="510" t="str">
        <f>IF(C176=0,"",+C176/C166)</f>
        <v/>
      </c>
      <c r="D177" s="510" t="str">
        <f t="shared" ref="D177:E177" si="58">IF(D176=0,"",+D176/D166)</f>
        <v/>
      </c>
      <c r="E177" s="510" t="str">
        <f t="shared" si="58"/>
        <v/>
      </c>
      <c r="F177" s="816"/>
    </row>
    <row r="178" spans="1:6" ht="17.45" customHeight="1" x14ac:dyDescent="0.2">
      <c r="A178" s="581" t="s">
        <v>671</v>
      </c>
      <c r="B178" s="529"/>
      <c r="C178" s="529"/>
      <c r="D178" s="529"/>
      <c r="E178" s="529"/>
      <c r="F178" s="530"/>
    </row>
    <row r="179" spans="1:6" ht="45" customHeight="1" x14ac:dyDescent="0.2">
      <c r="A179" s="813" t="s">
        <v>775</v>
      </c>
      <c r="B179" s="509" t="s">
        <v>682</v>
      </c>
      <c r="C179" s="507"/>
      <c r="D179" s="507"/>
      <c r="E179" s="507"/>
      <c r="F179" s="815"/>
    </row>
    <row r="180" spans="1:6" ht="45" customHeight="1" x14ac:dyDescent="0.2">
      <c r="A180" s="814"/>
      <c r="B180" s="509" t="s">
        <v>46</v>
      </c>
      <c r="C180" s="510" t="str">
        <f>IF(C179=0,"",+C179/C166)</f>
        <v/>
      </c>
      <c r="D180" s="510" t="str">
        <f t="shared" ref="D180:E180" si="59">IF(D179=0,"",+D179/D166)</f>
        <v/>
      </c>
      <c r="E180" s="510" t="str">
        <f t="shared" si="59"/>
        <v/>
      </c>
      <c r="F180" s="816"/>
    </row>
    <row r="181" spans="1:6" ht="45" customHeight="1" x14ac:dyDescent="0.2">
      <c r="A181" s="813" t="s">
        <v>776</v>
      </c>
      <c r="B181" s="509" t="s">
        <v>682</v>
      </c>
      <c r="C181" s="511">
        <f>+C179+C173</f>
        <v>0</v>
      </c>
      <c r="D181" s="511">
        <f>+D179+D173</f>
        <v>0</v>
      </c>
      <c r="E181" s="511">
        <f>+E179+E173</f>
        <v>0</v>
      </c>
      <c r="F181" s="815"/>
    </row>
    <row r="182" spans="1:6" ht="45" customHeight="1" x14ac:dyDescent="0.2">
      <c r="A182" s="814"/>
      <c r="B182" s="509" t="s">
        <v>46</v>
      </c>
      <c r="C182" s="510" t="str">
        <f>IF(C181=0,"",+C181/C166)</f>
        <v/>
      </c>
      <c r="D182" s="510" t="str">
        <f t="shared" ref="D182:E182" si="60">IF(D181=0,"",+D181/D166)</f>
        <v/>
      </c>
      <c r="E182" s="510" t="str">
        <f t="shared" si="60"/>
        <v/>
      </c>
      <c r="F182" s="816"/>
    </row>
    <row r="183" spans="1:6" ht="45" customHeight="1" x14ac:dyDescent="0.2">
      <c r="A183" s="813" t="s">
        <v>673</v>
      </c>
      <c r="B183" s="509" t="s">
        <v>682</v>
      </c>
      <c r="C183" s="511">
        <f>+C166-(C181)</f>
        <v>0</v>
      </c>
      <c r="D183" s="511">
        <f t="shared" ref="D183:E183" si="61">+D166-(D181)</f>
        <v>0</v>
      </c>
      <c r="E183" s="511">
        <f t="shared" si="61"/>
        <v>0</v>
      </c>
      <c r="F183" s="815"/>
    </row>
    <row r="184" spans="1:6" ht="45" customHeight="1" x14ac:dyDescent="0.2">
      <c r="A184" s="814"/>
      <c r="B184" s="509" t="s">
        <v>46</v>
      </c>
      <c r="C184" s="510" t="str">
        <f>IF(C183=0,"",+C183/C166)</f>
        <v/>
      </c>
      <c r="D184" s="510" t="str">
        <f t="shared" ref="D184:E184" si="62">IF(D183=0,"",+D183/D166)</f>
        <v/>
      </c>
      <c r="E184" s="510" t="str">
        <f t="shared" si="62"/>
        <v/>
      </c>
      <c r="F184" s="816"/>
    </row>
    <row r="185" spans="1:6" x14ac:dyDescent="0.2">
      <c r="A185" s="531"/>
    </row>
    <row r="186" spans="1:6" x14ac:dyDescent="0.2">
      <c r="A186" s="531"/>
    </row>
    <row r="187" spans="1:6" ht="30" customHeight="1" x14ac:dyDescent="0.2">
      <c r="A187" s="495" t="s">
        <v>746</v>
      </c>
      <c r="B187" s="496"/>
      <c r="C187" s="496"/>
      <c r="D187" s="496"/>
      <c r="E187" s="496"/>
      <c r="F187" s="497"/>
    </row>
    <row r="188" spans="1:6" ht="45" customHeight="1" x14ac:dyDescent="0.2">
      <c r="A188" s="498" t="s">
        <v>650</v>
      </c>
      <c r="B188" s="818" t="s">
        <v>800</v>
      </c>
      <c r="C188" s="819"/>
      <c r="D188" s="819"/>
      <c r="E188" s="819"/>
      <c r="F188" s="820"/>
    </row>
    <row r="189" spans="1:6" ht="17.45" customHeight="1" x14ac:dyDescent="0.2">
      <c r="A189" s="581" t="s">
        <v>652</v>
      </c>
      <c r="B189" s="582"/>
      <c r="C189" s="582"/>
      <c r="D189" s="582"/>
      <c r="E189" s="582"/>
      <c r="F189" s="583"/>
    </row>
    <row r="190" spans="1:6" ht="45" customHeight="1" x14ac:dyDescent="0.2">
      <c r="A190" s="502" t="s">
        <v>653</v>
      </c>
      <c r="B190" s="541"/>
      <c r="C190" s="504" t="s">
        <v>654</v>
      </c>
      <c r="D190" s="503"/>
      <c r="E190" s="504" t="s">
        <v>655</v>
      </c>
      <c r="F190" s="542"/>
    </row>
    <row r="191" spans="1:6" ht="45" customHeight="1" thickBot="1" x14ac:dyDescent="0.25">
      <c r="A191" s="539" t="s">
        <v>656</v>
      </c>
      <c r="B191" s="863"/>
      <c r="C191" s="864"/>
      <c r="D191" s="864"/>
      <c r="E191" s="864"/>
      <c r="F191" s="865"/>
    </row>
    <row r="192" spans="1:6" ht="45" customHeight="1" x14ac:dyDescent="0.2">
      <c r="A192" s="872"/>
      <c r="B192" s="873"/>
      <c r="C192" s="870" t="s">
        <v>657</v>
      </c>
      <c r="D192" s="870" t="s">
        <v>658</v>
      </c>
      <c r="E192" s="870" t="s">
        <v>659</v>
      </c>
      <c r="F192" s="871" t="s">
        <v>660</v>
      </c>
    </row>
    <row r="193" spans="1:6" ht="45" customHeight="1" x14ac:dyDescent="0.2">
      <c r="A193" s="822"/>
      <c r="B193" s="824"/>
      <c r="C193" s="548" t="s">
        <v>661</v>
      </c>
      <c r="D193" s="548" t="s">
        <v>661</v>
      </c>
      <c r="E193" s="548" t="s">
        <v>661</v>
      </c>
      <c r="F193" s="825"/>
    </row>
    <row r="194" spans="1:6" ht="17.45" customHeight="1" x14ac:dyDescent="0.2">
      <c r="A194" s="581" t="s">
        <v>662</v>
      </c>
      <c r="B194" s="523"/>
      <c r="C194" s="523"/>
      <c r="D194" s="523"/>
      <c r="E194" s="523"/>
      <c r="F194" s="524"/>
    </row>
    <row r="195" spans="1:6" ht="45" customHeight="1" x14ac:dyDescent="0.2">
      <c r="A195" s="505" t="s">
        <v>736</v>
      </c>
      <c r="B195" s="506" t="s">
        <v>682</v>
      </c>
      <c r="C195" s="507"/>
      <c r="D195" s="507"/>
      <c r="E195" s="507"/>
      <c r="F195" s="508"/>
    </row>
    <row r="196" spans="1:6" ht="45" customHeight="1" x14ac:dyDescent="0.2">
      <c r="A196" s="813" t="s">
        <v>737</v>
      </c>
      <c r="B196" s="509" t="s">
        <v>682</v>
      </c>
      <c r="C196" s="507"/>
      <c r="D196" s="507"/>
      <c r="E196" s="507"/>
      <c r="F196" s="815"/>
    </row>
    <row r="197" spans="1:6" ht="45" customHeight="1" x14ac:dyDescent="0.2">
      <c r="A197" s="814"/>
      <c r="B197" s="509" t="s">
        <v>46</v>
      </c>
      <c r="C197" s="510" t="str">
        <f>IF(C196=0,"",+C196/C195)</f>
        <v/>
      </c>
      <c r="D197" s="510" t="str">
        <f t="shared" ref="D197:E197" si="63">IF(D196=0,"",+D196/D195)</f>
        <v/>
      </c>
      <c r="E197" s="510" t="str">
        <f t="shared" si="63"/>
        <v/>
      </c>
      <c r="F197" s="816"/>
    </row>
    <row r="198" spans="1:6" ht="17.45" customHeight="1" x14ac:dyDescent="0.2">
      <c r="A198" s="581" t="s">
        <v>665</v>
      </c>
      <c r="B198" s="523"/>
      <c r="C198" s="523"/>
      <c r="D198" s="523"/>
      <c r="E198" s="523"/>
      <c r="F198" s="524"/>
    </row>
    <row r="199" spans="1:6" ht="45" customHeight="1" x14ac:dyDescent="0.2">
      <c r="A199" s="813" t="s">
        <v>777</v>
      </c>
      <c r="B199" s="506" t="s">
        <v>682</v>
      </c>
      <c r="C199" s="507"/>
      <c r="D199" s="507"/>
      <c r="E199" s="507"/>
      <c r="F199" s="815"/>
    </row>
    <row r="200" spans="1:6" ht="45" customHeight="1" x14ac:dyDescent="0.2">
      <c r="A200" s="814"/>
      <c r="B200" s="506" t="s">
        <v>46</v>
      </c>
      <c r="C200" s="510" t="str">
        <f>IF(C199=0,"",+C199/C196)</f>
        <v/>
      </c>
      <c r="D200" s="510" t="str">
        <f t="shared" ref="D200:E200" si="64">IF(D199=0,"",+D199/D196)</f>
        <v/>
      </c>
      <c r="E200" s="510" t="str">
        <f t="shared" si="64"/>
        <v/>
      </c>
      <c r="F200" s="816"/>
    </row>
    <row r="201" spans="1:6" ht="45" customHeight="1" x14ac:dyDescent="0.2">
      <c r="A201" s="813" t="s">
        <v>778</v>
      </c>
      <c r="B201" s="506" t="s">
        <v>682</v>
      </c>
      <c r="C201" s="507"/>
      <c r="D201" s="507"/>
      <c r="E201" s="507"/>
      <c r="F201" s="815"/>
    </row>
    <row r="202" spans="1:6" ht="66" customHeight="1" x14ac:dyDescent="0.2">
      <c r="A202" s="814"/>
      <c r="B202" s="506" t="s">
        <v>46</v>
      </c>
      <c r="C202" s="510" t="str">
        <f>IF(C201=0,"",+C201/C196)</f>
        <v/>
      </c>
      <c r="D202" s="510" t="str">
        <f t="shared" ref="D202:E202" si="65">IF(D201=0,"",+D201/D196)</f>
        <v/>
      </c>
      <c r="E202" s="510" t="str">
        <f t="shared" si="65"/>
        <v/>
      </c>
      <c r="F202" s="816"/>
    </row>
    <row r="203" spans="1:6" ht="45" customHeight="1" x14ac:dyDescent="0.2">
      <c r="A203" s="813" t="s">
        <v>779</v>
      </c>
      <c r="B203" s="506" t="s">
        <v>682</v>
      </c>
      <c r="C203" s="511">
        <f>+C199+C201</f>
        <v>0</v>
      </c>
      <c r="D203" s="511">
        <f>+D199+D201</f>
        <v>0</v>
      </c>
      <c r="E203" s="511">
        <f>+E199+E201</f>
        <v>0</v>
      </c>
      <c r="F203" s="815"/>
    </row>
    <row r="204" spans="1:6" ht="78.75" customHeight="1" x14ac:dyDescent="0.2">
      <c r="A204" s="814"/>
      <c r="B204" s="506" t="s">
        <v>46</v>
      </c>
      <c r="C204" s="510" t="str">
        <f>IF(C203=0,"",+C203/C196)</f>
        <v/>
      </c>
      <c r="D204" s="510" t="str">
        <f t="shared" ref="D204:E204" si="66">IF(D203=0,"",+D203/D196)</f>
        <v/>
      </c>
      <c r="E204" s="510" t="str">
        <f t="shared" si="66"/>
        <v/>
      </c>
      <c r="F204" s="816"/>
    </row>
    <row r="205" spans="1:6" ht="17.45" customHeight="1" x14ac:dyDescent="0.2">
      <c r="A205" s="581" t="s">
        <v>669</v>
      </c>
      <c r="B205" s="582"/>
      <c r="C205" s="582"/>
      <c r="D205" s="582"/>
      <c r="E205" s="582"/>
      <c r="F205" s="524"/>
    </row>
    <row r="206" spans="1:6" ht="45" customHeight="1" x14ac:dyDescent="0.2">
      <c r="A206" s="813" t="s">
        <v>670</v>
      </c>
      <c r="B206" s="506" t="s">
        <v>682</v>
      </c>
      <c r="C206" s="511">
        <f>+C196-(C203)</f>
        <v>0</v>
      </c>
      <c r="D206" s="511">
        <f t="shared" ref="D206:E206" si="67">+D196-(D203)</f>
        <v>0</v>
      </c>
      <c r="E206" s="511">
        <f t="shared" si="67"/>
        <v>0</v>
      </c>
      <c r="F206" s="815"/>
    </row>
    <row r="207" spans="1:6" ht="45" customHeight="1" x14ac:dyDescent="0.2">
      <c r="A207" s="814"/>
      <c r="B207" s="506" t="s">
        <v>46</v>
      </c>
      <c r="C207" s="510" t="str">
        <f>IF(C206=0,"",+C206/C196)</f>
        <v/>
      </c>
      <c r="D207" s="510" t="str">
        <f t="shared" ref="D207:E207" si="68">IF(D206=0,"",+D206/D196)</f>
        <v/>
      </c>
      <c r="E207" s="510" t="str">
        <f t="shared" si="68"/>
        <v/>
      </c>
      <c r="F207" s="816"/>
    </row>
    <row r="208" spans="1:6" ht="17.45" customHeight="1" x14ac:dyDescent="0.2">
      <c r="A208" s="581" t="s">
        <v>671</v>
      </c>
      <c r="B208" s="500"/>
      <c r="C208" s="500"/>
      <c r="D208" s="500"/>
      <c r="E208" s="500"/>
      <c r="F208" s="501"/>
    </row>
    <row r="209" spans="1:6" ht="45" customHeight="1" x14ac:dyDescent="0.2">
      <c r="A209" s="813" t="s">
        <v>780</v>
      </c>
      <c r="B209" s="509" t="s">
        <v>682</v>
      </c>
      <c r="C209" s="507"/>
      <c r="D209" s="507"/>
      <c r="E209" s="507"/>
      <c r="F209" s="815"/>
    </row>
    <row r="210" spans="1:6" ht="45" customHeight="1" x14ac:dyDescent="0.2">
      <c r="A210" s="814"/>
      <c r="B210" s="509" t="s">
        <v>46</v>
      </c>
      <c r="C210" s="510" t="str">
        <f>IF(C209=0,"",+C209/C196)</f>
        <v/>
      </c>
      <c r="D210" s="510" t="str">
        <f t="shared" ref="D210:E210" si="69">IF(D209=0,"",+D209/D196)</f>
        <v/>
      </c>
      <c r="E210" s="510" t="str">
        <f t="shared" si="69"/>
        <v/>
      </c>
      <c r="F210" s="816"/>
    </row>
    <row r="211" spans="1:6" ht="45" customHeight="1" x14ac:dyDescent="0.2">
      <c r="A211" s="813" t="s">
        <v>781</v>
      </c>
      <c r="B211" s="509" t="s">
        <v>682</v>
      </c>
      <c r="C211" s="511">
        <f>+C209+C203</f>
        <v>0</v>
      </c>
      <c r="D211" s="511">
        <f>+D209+D203</f>
        <v>0</v>
      </c>
      <c r="E211" s="511">
        <f>+E209+E203</f>
        <v>0</v>
      </c>
      <c r="F211" s="815"/>
    </row>
    <row r="212" spans="1:6" ht="45" customHeight="1" x14ac:dyDescent="0.2">
      <c r="A212" s="814"/>
      <c r="B212" s="509" t="s">
        <v>46</v>
      </c>
      <c r="C212" s="510" t="str">
        <f>IF(C211=0,"",+C211/C196)</f>
        <v/>
      </c>
      <c r="D212" s="510" t="str">
        <f t="shared" ref="D212:E212" si="70">IF(D211=0,"",+D211/D196)</f>
        <v/>
      </c>
      <c r="E212" s="510" t="str">
        <f t="shared" si="70"/>
        <v/>
      </c>
      <c r="F212" s="816"/>
    </row>
    <row r="213" spans="1:6" ht="45" customHeight="1" x14ac:dyDescent="0.2">
      <c r="A213" s="813" t="s">
        <v>673</v>
      </c>
      <c r="B213" s="509" t="s">
        <v>682</v>
      </c>
      <c r="C213" s="511">
        <f>+C196-(C211)</f>
        <v>0</v>
      </c>
      <c r="D213" s="511">
        <f t="shared" ref="D213:E213" si="71">+D196-(D211)</f>
        <v>0</v>
      </c>
      <c r="E213" s="511">
        <f t="shared" si="71"/>
        <v>0</v>
      </c>
      <c r="F213" s="815"/>
    </row>
    <row r="214" spans="1:6" ht="45" customHeight="1" x14ac:dyDescent="0.2">
      <c r="A214" s="814"/>
      <c r="B214" s="509" t="s">
        <v>46</v>
      </c>
      <c r="C214" s="510" t="str">
        <f>IF(C213=0,"",+C213/C196)</f>
        <v/>
      </c>
      <c r="D214" s="510" t="str">
        <f t="shared" ref="D214:E214" si="72">IF(D213=0,"",+D213/D196)</f>
        <v/>
      </c>
      <c r="E214" s="510" t="str">
        <f t="shared" si="72"/>
        <v/>
      </c>
      <c r="F214" s="816"/>
    </row>
    <row r="215" spans="1:6" x14ac:dyDescent="0.2">
      <c r="A215" s="531"/>
    </row>
    <row r="216" spans="1:6" x14ac:dyDescent="0.2">
      <c r="A216" s="531"/>
    </row>
    <row r="217" spans="1:6" ht="30" customHeight="1" x14ac:dyDescent="0.2">
      <c r="A217" s="495" t="s">
        <v>747</v>
      </c>
      <c r="B217" s="496"/>
      <c r="C217" s="496"/>
      <c r="D217" s="496"/>
      <c r="E217" s="496"/>
      <c r="F217" s="497"/>
    </row>
    <row r="218" spans="1:6" ht="45" customHeight="1" x14ac:dyDescent="0.2">
      <c r="A218" s="498" t="s">
        <v>650</v>
      </c>
      <c r="B218" s="818" t="s">
        <v>792</v>
      </c>
      <c r="C218" s="819"/>
      <c r="D218" s="819"/>
      <c r="E218" s="819"/>
      <c r="F218" s="820"/>
    </row>
    <row r="219" spans="1:6" ht="17.45" customHeight="1" x14ac:dyDescent="0.2">
      <c r="A219" s="581" t="s">
        <v>652</v>
      </c>
      <c r="B219" s="582"/>
      <c r="C219" s="582"/>
      <c r="D219" s="582"/>
      <c r="E219" s="582"/>
      <c r="F219" s="583"/>
    </row>
    <row r="220" spans="1:6" ht="45" customHeight="1" x14ac:dyDescent="0.2">
      <c r="A220" s="502" t="s">
        <v>653</v>
      </c>
      <c r="B220" s="541"/>
      <c r="C220" s="504" t="s">
        <v>654</v>
      </c>
      <c r="D220" s="503"/>
      <c r="E220" s="504" t="s">
        <v>655</v>
      </c>
      <c r="F220" s="542"/>
    </row>
    <row r="221" spans="1:6" ht="45" customHeight="1" thickBot="1" x14ac:dyDescent="0.25">
      <c r="A221" s="539" t="s">
        <v>656</v>
      </c>
      <c r="B221" s="863"/>
      <c r="C221" s="864"/>
      <c r="D221" s="864"/>
      <c r="E221" s="864"/>
      <c r="F221" s="865"/>
    </row>
    <row r="222" spans="1:6" ht="45" customHeight="1" x14ac:dyDescent="0.2">
      <c r="A222" s="875"/>
      <c r="B222" s="873"/>
      <c r="C222" s="870" t="s">
        <v>657</v>
      </c>
      <c r="D222" s="870" t="s">
        <v>658</v>
      </c>
      <c r="E222" s="870" t="s">
        <v>659</v>
      </c>
      <c r="F222" s="871" t="s">
        <v>660</v>
      </c>
    </row>
    <row r="223" spans="1:6" ht="45" customHeight="1" x14ac:dyDescent="0.2">
      <c r="A223" s="874"/>
      <c r="B223" s="824"/>
      <c r="C223" s="548" t="s">
        <v>661</v>
      </c>
      <c r="D223" s="548" t="s">
        <v>661</v>
      </c>
      <c r="E223" s="548" t="s">
        <v>661</v>
      </c>
      <c r="F223" s="825"/>
    </row>
    <row r="224" spans="1:6" ht="17.45" customHeight="1" x14ac:dyDescent="0.2">
      <c r="A224" s="581" t="s">
        <v>662</v>
      </c>
      <c r="B224" s="582"/>
      <c r="C224" s="582"/>
      <c r="D224" s="582"/>
      <c r="E224" s="582"/>
      <c r="F224" s="583"/>
    </row>
    <row r="225" spans="1:6" ht="45" customHeight="1" x14ac:dyDescent="0.2">
      <c r="A225" s="505" t="s">
        <v>736</v>
      </c>
      <c r="B225" s="506" t="s">
        <v>682</v>
      </c>
      <c r="C225" s="507"/>
      <c r="D225" s="507"/>
      <c r="E225" s="507"/>
      <c r="F225" s="508"/>
    </row>
    <row r="226" spans="1:6" ht="45" customHeight="1" x14ac:dyDescent="0.2">
      <c r="A226" s="813" t="s">
        <v>737</v>
      </c>
      <c r="B226" s="509" t="s">
        <v>682</v>
      </c>
      <c r="C226" s="507"/>
      <c r="D226" s="507"/>
      <c r="E226" s="507"/>
      <c r="F226" s="815"/>
    </row>
    <row r="227" spans="1:6" ht="45" customHeight="1" x14ac:dyDescent="0.2">
      <c r="A227" s="814"/>
      <c r="B227" s="509" t="s">
        <v>46</v>
      </c>
      <c r="C227" s="510" t="str">
        <f>IF(C226=0,"",+C226/C225)</f>
        <v/>
      </c>
      <c r="D227" s="510" t="str">
        <f t="shared" ref="D227:E227" si="73">IF(D226=0,"",+D226/D225)</f>
        <v/>
      </c>
      <c r="E227" s="510" t="str">
        <f t="shared" si="73"/>
        <v/>
      </c>
      <c r="F227" s="816"/>
    </row>
    <row r="228" spans="1:6" ht="17.45" customHeight="1" x14ac:dyDescent="0.2">
      <c r="A228" s="581" t="s">
        <v>665</v>
      </c>
      <c r="B228" s="582"/>
      <c r="C228" s="582"/>
      <c r="D228" s="582"/>
      <c r="E228" s="582"/>
      <c r="F228" s="583"/>
    </row>
    <row r="229" spans="1:6" ht="45" customHeight="1" x14ac:dyDescent="0.2">
      <c r="A229" s="813" t="s">
        <v>782</v>
      </c>
      <c r="B229" s="506" t="s">
        <v>682</v>
      </c>
      <c r="C229" s="507"/>
      <c r="D229" s="507"/>
      <c r="E229" s="507"/>
      <c r="F229" s="815"/>
    </row>
    <row r="230" spans="1:6" ht="96" customHeight="1" x14ac:dyDescent="0.2">
      <c r="A230" s="814"/>
      <c r="B230" s="506" t="s">
        <v>46</v>
      </c>
      <c r="C230" s="510" t="str">
        <f>IF(C229=0,"",+C229/C226)</f>
        <v/>
      </c>
      <c r="D230" s="510" t="str">
        <f t="shared" ref="D230:E230" si="74">IF(D229=0,"",+D229/D226)</f>
        <v/>
      </c>
      <c r="E230" s="510" t="str">
        <f t="shared" si="74"/>
        <v/>
      </c>
      <c r="F230" s="816"/>
    </row>
    <row r="231" spans="1:6" ht="45" customHeight="1" x14ac:dyDescent="0.2">
      <c r="A231" s="813" t="s">
        <v>791</v>
      </c>
      <c r="B231" s="506" t="s">
        <v>682</v>
      </c>
      <c r="C231" s="507"/>
      <c r="D231" s="507"/>
      <c r="E231" s="507"/>
      <c r="F231" s="815"/>
    </row>
    <row r="232" spans="1:6" ht="93.75" customHeight="1" x14ac:dyDescent="0.2">
      <c r="A232" s="814"/>
      <c r="B232" s="506" t="s">
        <v>46</v>
      </c>
      <c r="C232" s="510" t="str">
        <f>IF(C231=0,"",+C231/C226)</f>
        <v/>
      </c>
      <c r="D232" s="510" t="str">
        <f t="shared" ref="D232:E232" si="75">IF(D231=0,"",+D231/D226)</f>
        <v/>
      </c>
      <c r="E232" s="510" t="str">
        <f t="shared" si="75"/>
        <v/>
      </c>
      <c r="F232" s="816"/>
    </row>
    <row r="233" spans="1:6" ht="45" customHeight="1" x14ac:dyDescent="0.2">
      <c r="A233" s="813" t="s">
        <v>783</v>
      </c>
      <c r="B233" s="506" t="s">
        <v>682</v>
      </c>
      <c r="C233" s="511">
        <f>+C229+C231</f>
        <v>0</v>
      </c>
      <c r="D233" s="511">
        <f>+D229+D231</f>
        <v>0</v>
      </c>
      <c r="E233" s="511">
        <f>+E229+E231</f>
        <v>0</v>
      </c>
      <c r="F233" s="815"/>
    </row>
    <row r="234" spans="1:6" ht="100.5" customHeight="1" x14ac:dyDescent="0.2">
      <c r="A234" s="814"/>
      <c r="B234" s="506" t="s">
        <v>46</v>
      </c>
      <c r="C234" s="510" t="str">
        <f>IF(C233=0,"",+C233/C226)</f>
        <v/>
      </c>
      <c r="D234" s="510" t="str">
        <f t="shared" ref="D234:E234" si="76">IF(D233=0,"",+D233/D226)</f>
        <v/>
      </c>
      <c r="E234" s="510" t="str">
        <f t="shared" si="76"/>
        <v/>
      </c>
      <c r="F234" s="816"/>
    </row>
    <row r="235" spans="1:6" ht="17.45" customHeight="1" x14ac:dyDescent="0.2">
      <c r="A235" s="581" t="s">
        <v>669</v>
      </c>
      <c r="B235" s="582"/>
      <c r="C235" s="582"/>
      <c r="D235" s="582"/>
      <c r="E235" s="582"/>
      <c r="F235" s="524"/>
    </row>
    <row r="236" spans="1:6" ht="45" customHeight="1" x14ac:dyDescent="0.2">
      <c r="A236" s="813" t="s">
        <v>670</v>
      </c>
      <c r="B236" s="506" t="s">
        <v>682</v>
      </c>
      <c r="C236" s="511">
        <f>+C226-(C233)</f>
        <v>0</v>
      </c>
      <c r="D236" s="511">
        <f t="shared" ref="D236:E236" si="77">+D226-(D233)</f>
        <v>0</v>
      </c>
      <c r="E236" s="511">
        <f t="shared" si="77"/>
        <v>0</v>
      </c>
      <c r="F236" s="815"/>
    </row>
    <row r="237" spans="1:6" ht="45" customHeight="1" x14ac:dyDescent="0.2">
      <c r="A237" s="814"/>
      <c r="B237" s="506" t="s">
        <v>46</v>
      </c>
      <c r="C237" s="510" t="str">
        <f>IF(C236=0,"",+C236/C226)</f>
        <v/>
      </c>
      <c r="D237" s="510" t="str">
        <f t="shared" ref="D237:E237" si="78">IF(D236=0,"",+D236/D226)</f>
        <v/>
      </c>
      <c r="E237" s="510" t="str">
        <f t="shared" si="78"/>
        <v/>
      </c>
      <c r="F237" s="816"/>
    </row>
    <row r="238" spans="1:6" ht="17.45" customHeight="1" x14ac:dyDescent="0.2">
      <c r="A238" s="581" t="s">
        <v>671</v>
      </c>
      <c r="B238" s="500"/>
      <c r="C238" s="500"/>
      <c r="D238" s="500"/>
      <c r="E238" s="500"/>
      <c r="F238" s="501"/>
    </row>
    <row r="239" spans="1:6" ht="45" customHeight="1" x14ac:dyDescent="0.2">
      <c r="A239" s="813" t="s">
        <v>784</v>
      </c>
      <c r="B239" s="509" t="s">
        <v>682</v>
      </c>
      <c r="C239" s="507"/>
      <c r="D239" s="507"/>
      <c r="E239" s="507"/>
      <c r="F239" s="815"/>
    </row>
    <row r="240" spans="1:6" ht="63.75" customHeight="1" x14ac:dyDescent="0.2">
      <c r="A240" s="814"/>
      <c r="B240" s="509" t="s">
        <v>46</v>
      </c>
      <c r="C240" s="510" t="str">
        <f>IF(C239=0,"",+C239/C226)</f>
        <v/>
      </c>
      <c r="D240" s="510" t="str">
        <f t="shared" ref="D240:E240" si="79">IF(D239=0,"",+D239/D226)</f>
        <v/>
      </c>
      <c r="E240" s="510" t="str">
        <f t="shared" si="79"/>
        <v/>
      </c>
      <c r="F240" s="816"/>
    </row>
    <row r="241" spans="1:6" ht="45" customHeight="1" x14ac:dyDescent="0.2">
      <c r="A241" s="813" t="s">
        <v>785</v>
      </c>
      <c r="B241" s="509" t="s">
        <v>682</v>
      </c>
      <c r="C241" s="511">
        <f>+C239+C233</f>
        <v>0</v>
      </c>
      <c r="D241" s="511">
        <f t="shared" ref="D241:E241" si="80">+D239+D233</f>
        <v>0</v>
      </c>
      <c r="E241" s="511">
        <f t="shared" si="80"/>
        <v>0</v>
      </c>
      <c r="F241" s="815"/>
    </row>
    <row r="242" spans="1:6" ht="63.75" customHeight="1" x14ac:dyDescent="0.2">
      <c r="A242" s="814"/>
      <c r="B242" s="509" t="s">
        <v>46</v>
      </c>
      <c r="C242" s="510" t="str">
        <f>IF(C241=0,"",+C241/C226)</f>
        <v/>
      </c>
      <c r="D242" s="510" t="str">
        <f t="shared" ref="D242:E242" si="81">IF(D241=0,"",+D241/D226)</f>
        <v/>
      </c>
      <c r="E242" s="510" t="str">
        <f t="shared" si="81"/>
        <v/>
      </c>
      <c r="F242" s="816"/>
    </row>
    <row r="243" spans="1:6" ht="45" customHeight="1" x14ac:dyDescent="0.2">
      <c r="A243" s="813" t="s">
        <v>673</v>
      </c>
      <c r="B243" s="509" t="s">
        <v>682</v>
      </c>
      <c r="C243" s="511">
        <f>+C226-(C241)</f>
        <v>0</v>
      </c>
      <c r="D243" s="511">
        <f t="shared" ref="D243:E243" si="82">+D226-(D241)</f>
        <v>0</v>
      </c>
      <c r="E243" s="511">
        <f t="shared" si="82"/>
        <v>0</v>
      </c>
      <c r="F243" s="815"/>
    </row>
    <row r="244" spans="1:6" ht="45" customHeight="1" x14ac:dyDescent="0.2">
      <c r="A244" s="814"/>
      <c r="B244" s="509" t="s">
        <v>46</v>
      </c>
      <c r="C244" s="510" t="str">
        <f>IF(C243=0,"",+C243/C226)</f>
        <v/>
      </c>
      <c r="D244" s="510" t="str">
        <f t="shared" ref="D244:E244" si="83">IF(D243=0,"",+D243/D226)</f>
        <v/>
      </c>
      <c r="E244" s="510" t="str">
        <f t="shared" si="83"/>
        <v/>
      </c>
      <c r="F244" s="816"/>
    </row>
    <row r="245" spans="1:6" x14ac:dyDescent="0.2">
      <c r="A245" s="531"/>
    </row>
    <row r="246" spans="1:6" x14ac:dyDescent="0.2">
      <c r="A246" s="531"/>
    </row>
    <row r="247" spans="1:6" s="532" customFormat="1" ht="30" customHeight="1" x14ac:dyDescent="0.35">
      <c r="A247" s="495" t="s">
        <v>748</v>
      </c>
      <c r="B247" s="496"/>
      <c r="C247" s="496"/>
      <c r="D247" s="496"/>
      <c r="E247" s="496"/>
      <c r="F247" s="497"/>
    </row>
    <row r="248" spans="1:6" ht="45" customHeight="1" x14ac:dyDescent="0.2">
      <c r="A248" s="498" t="s">
        <v>650</v>
      </c>
      <c r="B248" s="818" t="s">
        <v>793</v>
      </c>
      <c r="C248" s="819"/>
      <c r="D248" s="819"/>
      <c r="E248" s="819"/>
      <c r="F248" s="820"/>
    </row>
    <row r="249" spans="1:6" ht="17.45" customHeight="1" x14ac:dyDescent="0.2">
      <c r="A249" s="581" t="s">
        <v>652</v>
      </c>
      <c r="B249" s="582"/>
      <c r="C249" s="582"/>
      <c r="D249" s="582"/>
      <c r="E249" s="582"/>
      <c r="F249" s="583"/>
    </row>
    <row r="250" spans="1:6" ht="45" customHeight="1" x14ac:dyDescent="0.2">
      <c r="A250" s="502" t="s">
        <v>653</v>
      </c>
      <c r="B250" s="541"/>
      <c r="C250" s="504" t="s">
        <v>654</v>
      </c>
      <c r="D250" s="503"/>
      <c r="E250" s="504" t="s">
        <v>655</v>
      </c>
      <c r="F250" s="542"/>
    </row>
    <row r="251" spans="1:6" ht="45" customHeight="1" thickBot="1" x14ac:dyDescent="0.25">
      <c r="A251" s="539" t="s">
        <v>656</v>
      </c>
      <c r="B251" s="863"/>
      <c r="C251" s="864"/>
      <c r="D251" s="864"/>
      <c r="E251" s="864"/>
      <c r="F251" s="865"/>
    </row>
    <row r="252" spans="1:6" ht="45" customHeight="1" x14ac:dyDescent="0.2">
      <c r="A252" s="872"/>
      <c r="B252" s="873"/>
      <c r="C252" s="870" t="s">
        <v>657</v>
      </c>
      <c r="D252" s="870" t="s">
        <v>658</v>
      </c>
      <c r="E252" s="870" t="s">
        <v>659</v>
      </c>
      <c r="F252" s="871" t="s">
        <v>660</v>
      </c>
    </row>
    <row r="253" spans="1:6" ht="45" customHeight="1" x14ac:dyDescent="0.2">
      <c r="A253" s="822"/>
      <c r="B253" s="824"/>
      <c r="C253" s="548" t="s">
        <v>661</v>
      </c>
      <c r="D253" s="548" t="s">
        <v>661</v>
      </c>
      <c r="E253" s="548" t="s">
        <v>661</v>
      </c>
      <c r="F253" s="825"/>
    </row>
    <row r="254" spans="1:6" ht="17.45" customHeight="1" x14ac:dyDescent="0.2">
      <c r="A254" s="581" t="s">
        <v>662</v>
      </c>
      <c r="B254" s="582"/>
      <c r="C254" s="582"/>
      <c r="D254" s="582"/>
      <c r="E254" s="582"/>
      <c r="F254" s="583"/>
    </row>
    <row r="255" spans="1:6" ht="45" customHeight="1" x14ac:dyDescent="0.2">
      <c r="A255" s="505" t="s">
        <v>736</v>
      </c>
      <c r="B255" s="506" t="s">
        <v>682</v>
      </c>
      <c r="C255" s="507"/>
      <c r="D255" s="507"/>
      <c r="E255" s="507"/>
      <c r="F255" s="508"/>
    </row>
    <row r="256" spans="1:6" ht="45" customHeight="1" x14ac:dyDescent="0.2">
      <c r="A256" s="813" t="s">
        <v>737</v>
      </c>
      <c r="B256" s="509" t="s">
        <v>682</v>
      </c>
      <c r="C256" s="507"/>
      <c r="D256" s="507"/>
      <c r="E256" s="507"/>
      <c r="F256" s="815"/>
    </row>
    <row r="257" spans="1:6" ht="45" customHeight="1" x14ac:dyDescent="0.2">
      <c r="A257" s="814"/>
      <c r="B257" s="509" t="s">
        <v>46</v>
      </c>
      <c r="C257" s="510" t="str">
        <f>IF(C256=0,"",+C256/C255)</f>
        <v/>
      </c>
      <c r="D257" s="510" t="str">
        <f t="shared" ref="D257:E257" si="84">IF(D256=0,"",+D256/D255)</f>
        <v/>
      </c>
      <c r="E257" s="510" t="str">
        <f t="shared" si="84"/>
        <v/>
      </c>
      <c r="F257" s="816"/>
    </row>
    <row r="258" spans="1:6" ht="17.45" customHeight="1" x14ac:dyDescent="0.2">
      <c r="A258" s="581" t="s">
        <v>665</v>
      </c>
      <c r="B258" s="582"/>
      <c r="C258" s="582"/>
      <c r="D258" s="582"/>
      <c r="E258" s="582"/>
      <c r="F258" s="583"/>
    </row>
    <row r="259" spans="1:6" ht="45" customHeight="1" x14ac:dyDescent="0.2">
      <c r="A259" s="813" t="s">
        <v>786</v>
      </c>
      <c r="B259" s="506" t="s">
        <v>682</v>
      </c>
      <c r="C259" s="507"/>
      <c r="D259" s="507"/>
      <c r="E259" s="507"/>
      <c r="F259" s="815"/>
    </row>
    <row r="260" spans="1:6" ht="91.5" customHeight="1" x14ac:dyDescent="0.2">
      <c r="A260" s="814"/>
      <c r="B260" s="506" t="s">
        <v>46</v>
      </c>
      <c r="C260" s="510" t="str">
        <f>IF(C259=0,"",+C259/C256)</f>
        <v/>
      </c>
      <c r="D260" s="510" t="str">
        <f t="shared" ref="D260:E260" si="85">IF(D259=0,"",+D259/D256)</f>
        <v/>
      </c>
      <c r="E260" s="510" t="str">
        <f t="shared" si="85"/>
        <v/>
      </c>
      <c r="F260" s="816"/>
    </row>
    <row r="261" spans="1:6" ht="45" customHeight="1" x14ac:dyDescent="0.2">
      <c r="A261" s="813" t="s">
        <v>787</v>
      </c>
      <c r="B261" s="506" t="s">
        <v>682</v>
      </c>
      <c r="C261" s="507"/>
      <c r="D261" s="507"/>
      <c r="E261" s="507"/>
      <c r="F261" s="815"/>
    </row>
    <row r="262" spans="1:6" ht="127.5" customHeight="1" x14ac:dyDescent="0.2">
      <c r="A262" s="814"/>
      <c r="B262" s="506" t="s">
        <v>46</v>
      </c>
      <c r="C262" s="510" t="str">
        <f>IF(C261=0,"",+C261/C256)</f>
        <v/>
      </c>
      <c r="D262" s="510" t="str">
        <f t="shared" ref="D262:E262" si="86">IF(D261=0,"",+D261/D256)</f>
        <v/>
      </c>
      <c r="E262" s="510" t="str">
        <f t="shared" si="86"/>
        <v/>
      </c>
      <c r="F262" s="816"/>
    </row>
    <row r="263" spans="1:6" ht="45" customHeight="1" x14ac:dyDescent="0.2">
      <c r="A263" s="813" t="s">
        <v>788</v>
      </c>
      <c r="B263" s="506" t="s">
        <v>682</v>
      </c>
      <c r="C263" s="511">
        <f>+C259+C261</f>
        <v>0</v>
      </c>
      <c r="D263" s="511">
        <f>+D259+D261</f>
        <v>0</v>
      </c>
      <c r="E263" s="511">
        <f>+E259+E261</f>
        <v>0</v>
      </c>
      <c r="F263" s="815"/>
    </row>
    <row r="264" spans="1:6" ht="126.75" customHeight="1" x14ac:dyDescent="0.2">
      <c r="A264" s="814"/>
      <c r="B264" s="506" t="s">
        <v>46</v>
      </c>
      <c r="C264" s="510" t="str">
        <f>IF(C263=0,"",+C263/C256)</f>
        <v/>
      </c>
      <c r="D264" s="510" t="str">
        <f t="shared" ref="D264:E264" si="87">IF(D263=0,"",+D263/D256)</f>
        <v/>
      </c>
      <c r="E264" s="510" t="str">
        <f t="shared" si="87"/>
        <v/>
      </c>
      <c r="F264" s="816"/>
    </row>
    <row r="265" spans="1:6" ht="17.45" customHeight="1" x14ac:dyDescent="0.2">
      <c r="A265" s="581" t="s">
        <v>669</v>
      </c>
      <c r="B265" s="582"/>
      <c r="C265" s="582"/>
      <c r="D265" s="582"/>
      <c r="E265" s="582"/>
      <c r="F265" s="524"/>
    </row>
    <row r="266" spans="1:6" ht="45" customHeight="1" x14ac:dyDescent="0.2">
      <c r="A266" s="813" t="s">
        <v>670</v>
      </c>
      <c r="B266" s="506" t="s">
        <v>682</v>
      </c>
      <c r="C266" s="511">
        <f>+C256-(C263)</f>
        <v>0</v>
      </c>
      <c r="D266" s="511">
        <f t="shared" ref="D266:E266" si="88">+D256-(D263)</f>
        <v>0</v>
      </c>
      <c r="E266" s="511">
        <f t="shared" si="88"/>
        <v>0</v>
      </c>
      <c r="F266" s="815"/>
    </row>
    <row r="267" spans="1:6" ht="45" customHeight="1" x14ac:dyDescent="0.2">
      <c r="A267" s="814"/>
      <c r="B267" s="506" t="s">
        <v>46</v>
      </c>
      <c r="C267" s="510" t="str">
        <f>IF(C266=0,"",+C266/C256)</f>
        <v/>
      </c>
      <c r="D267" s="510" t="str">
        <f t="shared" ref="D267:E267" si="89">IF(D266=0,"",+D266/D256)</f>
        <v/>
      </c>
      <c r="E267" s="510" t="str">
        <f t="shared" si="89"/>
        <v/>
      </c>
      <c r="F267" s="816"/>
    </row>
    <row r="268" spans="1:6" ht="17.45" customHeight="1" x14ac:dyDescent="0.2">
      <c r="A268" s="581" t="s">
        <v>671</v>
      </c>
      <c r="B268" s="500"/>
      <c r="C268" s="500"/>
      <c r="D268" s="500"/>
      <c r="E268" s="500"/>
      <c r="F268" s="501"/>
    </row>
    <row r="269" spans="1:6" ht="45" customHeight="1" x14ac:dyDescent="0.2">
      <c r="A269" s="813" t="s">
        <v>789</v>
      </c>
      <c r="B269" s="509" t="s">
        <v>682</v>
      </c>
      <c r="C269" s="507"/>
      <c r="D269" s="507"/>
      <c r="E269" s="507"/>
      <c r="F269" s="815"/>
    </row>
    <row r="270" spans="1:6" ht="96" customHeight="1" x14ac:dyDescent="0.2">
      <c r="A270" s="814"/>
      <c r="B270" s="509" t="s">
        <v>46</v>
      </c>
      <c r="C270" s="510" t="str">
        <f>IF(C269=0,"",+C269/C256)</f>
        <v/>
      </c>
      <c r="D270" s="510" t="str">
        <f t="shared" ref="D270:E270" si="90">IF(D269=0,"",+D269/D256)</f>
        <v/>
      </c>
      <c r="E270" s="510" t="str">
        <f t="shared" si="90"/>
        <v/>
      </c>
      <c r="F270" s="816"/>
    </row>
    <row r="271" spans="1:6" ht="45" customHeight="1" x14ac:dyDescent="0.2">
      <c r="A271" s="813" t="s">
        <v>790</v>
      </c>
      <c r="B271" s="509" t="s">
        <v>682</v>
      </c>
      <c r="C271" s="511">
        <f>+C269+C263</f>
        <v>0</v>
      </c>
      <c r="D271" s="511">
        <f t="shared" ref="D271:E271" si="91">+D269+D263</f>
        <v>0</v>
      </c>
      <c r="E271" s="511">
        <f t="shared" si="91"/>
        <v>0</v>
      </c>
      <c r="F271" s="815"/>
    </row>
    <row r="272" spans="1:6" ht="102.75" customHeight="1" x14ac:dyDescent="0.2">
      <c r="A272" s="814"/>
      <c r="B272" s="509" t="s">
        <v>46</v>
      </c>
      <c r="C272" s="510" t="str">
        <f>IF(C271=0,"",+C271/C256)</f>
        <v/>
      </c>
      <c r="D272" s="510" t="str">
        <f t="shared" ref="D272:E272" si="92">IF(D271=0,"",+D271/D256)</f>
        <v/>
      </c>
      <c r="E272" s="510" t="str">
        <f t="shared" si="92"/>
        <v/>
      </c>
      <c r="F272" s="816"/>
    </row>
    <row r="273" spans="1:6" ht="45" customHeight="1" x14ac:dyDescent="0.2">
      <c r="A273" s="813" t="s">
        <v>673</v>
      </c>
      <c r="B273" s="509" t="s">
        <v>682</v>
      </c>
      <c r="C273" s="511">
        <f>+C256-(C271)</f>
        <v>0</v>
      </c>
      <c r="D273" s="511">
        <f t="shared" ref="D273:E273" si="93">+D256-(D271)</f>
        <v>0</v>
      </c>
      <c r="E273" s="511">
        <f t="shared" si="93"/>
        <v>0</v>
      </c>
      <c r="F273" s="815"/>
    </row>
    <row r="274" spans="1:6" ht="45" customHeight="1" x14ac:dyDescent="0.2">
      <c r="A274" s="814"/>
      <c r="B274" s="509" t="s">
        <v>46</v>
      </c>
      <c r="C274" s="510" t="str">
        <f>IF(C273=0,"",+C273/C256)</f>
        <v/>
      </c>
      <c r="D274" s="510" t="str">
        <f t="shared" ref="D274:E274" si="94">IF(D273=0,"",+D273/D256)</f>
        <v/>
      </c>
      <c r="E274" s="510" t="str">
        <f t="shared" si="94"/>
        <v/>
      </c>
      <c r="F274" s="816"/>
    </row>
    <row r="275" spans="1:6" ht="14.25" customHeight="1" x14ac:dyDescent="0.2">
      <c r="A275" s="817" t="s">
        <v>647</v>
      </c>
      <c r="B275" s="817"/>
      <c r="C275" s="817"/>
      <c r="D275" s="817"/>
      <c r="E275" s="817"/>
      <c r="F275" s="817"/>
    </row>
    <row r="276" spans="1:6" x14ac:dyDescent="0.2">
      <c r="A276" s="817"/>
      <c r="B276" s="817"/>
      <c r="C276" s="817"/>
      <c r="D276" s="817"/>
      <c r="E276" s="817"/>
      <c r="F276" s="817"/>
    </row>
    <row r="277" spans="1:6" x14ac:dyDescent="0.2">
      <c r="A277" s="817"/>
      <c r="B277" s="817"/>
      <c r="C277" s="817"/>
      <c r="D277" s="817"/>
      <c r="E277" s="817"/>
      <c r="F277" s="817"/>
    </row>
    <row r="278" spans="1:6" x14ac:dyDescent="0.2">
      <c r="A278" s="817"/>
      <c r="B278" s="817"/>
      <c r="C278" s="817"/>
      <c r="D278" s="817"/>
      <c r="E278" s="817"/>
      <c r="F278" s="817"/>
    </row>
    <row r="279" spans="1:6" x14ac:dyDescent="0.2">
      <c r="A279" s="817"/>
      <c r="B279" s="817"/>
      <c r="C279" s="817"/>
      <c r="D279" s="817"/>
      <c r="E279" s="817"/>
      <c r="F279" s="817"/>
    </row>
    <row r="280" spans="1:6" x14ac:dyDescent="0.2">
      <c r="A280" s="817"/>
      <c r="B280" s="817"/>
      <c r="C280" s="817"/>
      <c r="D280" s="817"/>
      <c r="E280" s="817"/>
      <c r="F280" s="817"/>
    </row>
    <row r="281" spans="1:6" x14ac:dyDescent="0.2">
      <c r="A281" s="817"/>
      <c r="B281" s="817"/>
      <c r="C281" s="817"/>
      <c r="D281" s="817"/>
      <c r="E281" s="817"/>
      <c r="F281" s="817"/>
    </row>
    <row r="282" spans="1:6" x14ac:dyDescent="0.2">
      <c r="A282" s="817"/>
      <c r="B282" s="817"/>
      <c r="C282" s="817"/>
      <c r="D282" s="817"/>
      <c r="E282" s="817"/>
      <c r="F282" s="817"/>
    </row>
    <row r="283" spans="1:6" x14ac:dyDescent="0.2">
      <c r="A283" s="817"/>
      <c r="B283" s="817"/>
      <c r="C283" s="817"/>
      <c r="D283" s="817"/>
      <c r="E283" s="817"/>
      <c r="F283" s="817"/>
    </row>
    <row r="284" spans="1:6" x14ac:dyDescent="0.2">
      <c r="A284" s="817"/>
      <c r="B284" s="817"/>
      <c r="C284" s="817"/>
      <c r="D284" s="817"/>
      <c r="E284" s="817"/>
      <c r="F284" s="817"/>
    </row>
    <row r="285" spans="1:6" x14ac:dyDescent="0.2">
      <c r="A285" s="817"/>
      <c r="B285" s="817"/>
      <c r="C285" s="817"/>
      <c r="D285" s="817"/>
      <c r="E285" s="817"/>
      <c r="F285" s="817"/>
    </row>
  </sheetData>
  <mergeCells count="196">
    <mergeCell ref="B9:F9"/>
    <mergeCell ref="A10:A11"/>
    <mergeCell ref="B10:B11"/>
    <mergeCell ref="F10:F11"/>
    <mergeCell ref="A14:A15"/>
    <mergeCell ref="F14:F15"/>
    <mergeCell ref="A1:E1"/>
    <mergeCell ref="F1:F3"/>
    <mergeCell ref="A2:E2"/>
    <mergeCell ref="A3:D3"/>
    <mergeCell ref="A4:F4"/>
    <mergeCell ref="B6:F6"/>
    <mergeCell ref="A24:A25"/>
    <mergeCell ref="F24:F25"/>
    <mergeCell ref="A27:A28"/>
    <mergeCell ref="F27:F28"/>
    <mergeCell ref="A29:A30"/>
    <mergeCell ref="F29:F30"/>
    <mergeCell ref="A17:A18"/>
    <mergeCell ref="F17:F18"/>
    <mergeCell ref="A19:A20"/>
    <mergeCell ref="F19:F20"/>
    <mergeCell ref="A21:A22"/>
    <mergeCell ref="F21:F22"/>
    <mergeCell ref="A44:A45"/>
    <mergeCell ref="F44:F45"/>
    <mergeCell ref="A47:A48"/>
    <mergeCell ref="F47:F48"/>
    <mergeCell ref="A49:A50"/>
    <mergeCell ref="F49:F50"/>
    <mergeCell ref="A31:A32"/>
    <mergeCell ref="F31:F32"/>
    <mergeCell ref="B36:F36"/>
    <mergeCell ref="B39:F39"/>
    <mergeCell ref="A40:A41"/>
    <mergeCell ref="B40:B41"/>
    <mergeCell ref="F40:F41"/>
    <mergeCell ref="A59:A60"/>
    <mergeCell ref="F59:F60"/>
    <mergeCell ref="A61:A62"/>
    <mergeCell ref="F61:F62"/>
    <mergeCell ref="B66:F66"/>
    <mergeCell ref="B69:F69"/>
    <mergeCell ref="A51:A52"/>
    <mergeCell ref="F51:F52"/>
    <mergeCell ref="A54:A55"/>
    <mergeCell ref="F54:F55"/>
    <mergeCell ref="A57:A58"/>
    <mergeCell ref="F57:F58"/>
    <mergeCell ref="A79:A80"/>
    <mergeCell ref="F79:F80"/>
    <mergeCell ref="A81:A82"/>
    <mergeCell ref="F81:F82"/>
    <mergeCell ref="A84:A85"/>
    <mergeCell ref="F84:F85"/>
    <mergeCell ref="A70:A71"/>
    <mergeCell ref="B70:B71"/>
    <mergeCell ref="F70:F71"/>
    <mergeCell ref="A74:A75"/>
    <mergeCell ref="F74:F75"/>
    <mergeCell ref="A77:A78"/>
    <mergeCell ref="F77:F78"/>
    <mergeCell ref="B96:F96"/>
    <mergeCell ref="B99:F99"/>
    <mergeCell ref="A100:A101"/>
    <mergeCell ref="B100:B101"/>
    <mergeCell ref="F100:F101"/>
    <mergeCell ref="A104:A105"/>
    <mergeCell ref="F104:F105"/>
    <mergeCell ref="A87:A88"/>
    <mergeCell ref="F87:F88"/>
    <mergeCell ref="A89:A90"/>
    <mergeCell ref="F89:F90"/>
    <mergeCell ref="A91:A92"/>
    <mergeCell ref="F91:F92"/>
    <mergeCell ref="A114:A115"/>
    <mergeCell ref="F114:F115"/>
    <mergeCell ref="A117:A118"/>
    <mergeCell ref="F117:F118"/>
    <mergeCell ref="A119:A120"/>
    <mergeCell ref="F119:F120"/>
    <mergeCell ref="A107:A108"/>
    <mergeCell ref="F107:F108"/>
    <mergeCell ref="A109:A110"/>
    <mergeCell ref="F109:F110"/>
    <mergeCell ref="A111:A112"/>
    <mergeCell ref="F111:F112"/>
    <mergeCell ref="A132:A133"/>
    <mergeCell ref="F132:F133"/>
    <mergeCell ref="A136:A137"/>
    <mergeCell ref="F136:F137"/>
    <mergeCell ref="A139:A140"/>
    <mergeCell ref="F139:F140"/>
    <mergeCell ref="A121:A122"/>
    <mergeCell ref="F121:F122"/>
    <mergeCell ref="A123:A124"/>
    <mergeCell ref="F123:F124"/>
    <mergeCell ref="B128:F128"/>
    <mergeCell ref="B131:F131"/>
    <mergeCell ref="A149:A150"/>
    <mergeCell ref="F149:F150"/>
    <mergeCell ref="A151:A152"/>
    <mergeCell ref="F151:F152"/>
    <mergeCell ref="A153:A154"/>
    <mergeCell ref="F153:F154"/>
    <mergeCell ref="A141:A142"/>
    <mergeCell ref="F141:F142"/>
    <mergeCell ref="A143:A144"/>
    <mergeCell ref="F143:F144"/>
    <mergeCell ref="A146:A147"/>
    <mergeCell ref="F146:F147"/>
    <mergeCell ref="A169:A170"/>
    <mergeCell ref="F169:F170"/>
    <mergeCell ref="A171:A172"/>
    <mergeCell ref="F171:F172"/>
    <mergeCell ref="A173:A174"/>
    <mergeCell ref="F173:F174"/>
    <mergeCell ref="B158:F158"/>
    <mergeCell ref="B161:F161"/>
    <mergeCell ref="A162:A163"/>
    <mergeCell ref="B162:B163"/>
    <mergeCell ref="F162:F163"/>
    <mergeCell ref="A166:A167"/>
    <mergeCell ref="F166:F167"/>
    <mergeCell ref="A183:A184"/>
    <mergeCell ref="F183:F184"/>
    <mergeCell ref="B188:F188"/>
    <mergeCell ref="B191:F191"/>
    <mergeCell ref="A192:A193"/>
    <mergeCell ref="B192:B193"/>
    <mergeCell ref="F192:F193"/>
    <mergeCell ref="A176:A177"/>
    <mergeCell ref="F176:F177"/>
    <mergeCell ref="A179:A180"/>
    <mergeCell ref="F179:F180"/>
    <mergeCell ref="A181:A182"/>
    <mergeCell ref="F181:F182"/>
    <mergeCell ref="A203:A204"/>
    <mergeCell ref="F203:F204"/>
    <mergeCell ref="A206:A207"/>
    <mergeCell ref="F206:F207"/>
    <mergeCell ref="A209:A210"/>
    <mergeCell ref="F209:F210"/>
    <mergeCell ref="A196:A197"/>
    <mergeCell ref="F196:F197"/>
    <mergeCell ref="A199:A200"/>
    <mergeCell ref="F199:F200"/>
    <mergeCell ref="A201:A202"/>
    <mergeCell ref="F201:F202"/>
    <mergeCell ref="A222:A223"/>
    <mergeCell ref="B222:B223"/>
    <mergeCell ref="F222:F223"/>
    <mergeCell ref="A226:A227"/>
    <mergeCell ref="F226:F227"/>
    <mergeCell ref="A229:A230"/>
    <mergeCell ref="F229:F230"/>
    <mergeCell ref="A211:A212"/>
    <mergeCell ref="F211:F212"/>
    <mergeCell ref="A213:A214"/>
    <mergeCell ref="F213:F214"/>
    <mergeCell ref="B218:F218"/>
    <mergeCell ref="B221:F221"/>
    <mergeCell ref="A239:A240"/>
    <mergeCell ref="F239:F240"/>
    <mergeCell ref="A241:A242"/>
    <mergeCell ref="F241:F242"/>
    <mergeCell ref="A243:A244"/>
    <mergeCell ref="F243:F244"/>
    <mergeCell ref="A231:A232"/>
    <mergeCell ref="F231:F232"/>
    <mergeCell ref="A233:A234"/>
    <mergeCell ref="F233:F234"/>
    <mergeCell ref="A236:A237"/>
    <mergeCell ref="F236:F237"/>
    <mergeCell ref="A259:A260"/>
    <mergeCell ref="F259:F260"/>
    <mergeCell ref="A261:A262"/>
    <mergeCell ref="F261:F262"/>
    <mergeCell ref="A263:A264"/>
    <mergeCell ref="F263:F264"/>
    <mergeCell ref="B248:F248"/>
    <mergeCell ref="B251:F251"/>
    <mergeCell ref="A252:A253"/>
    <mergeCell ref="B252:B253"/>
    <mergeCell ref="F252:F253"/>
    <mergeCell ref="A256:A257"/>
    <mergeCell ref="F256:F257"/>
    <mergeCell ref="A273:A274"/>
    <mergeCell ref="F273:F274"/>
    <mergeCell ref="A275:F285"/>
    <mergeCell ref="A266:A267"/>
    <mergeCell ref="F266:F267"/>
    <mergeCell ref="A269:A270"/>
    <mergeCell ref="F269:F270"/>
    <mergeCell ref="A271:A272"/>
    <mergeCell ref="F271:F2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A2" sqref="A2:E2"/>
    </sheetView>
  </sheetViews>
  <sheetFormatPr baseColWidth="10" defaultColWidth="9.140625" defaultRowHeight="15" x14ac:dyDescent="0.25"/>
  <cols>
    <col min="1" max="1" width="27.28515625" customWidth="1"/>
    <col min="2" max="2" width="15.28515625" customWidth="1"/>
    <col min="6" max="6" width="25.140625" customWidth="1"/>
  </cols>
  <sheetData>
    <row r="1" spans="1:6" x14ac:dyDescent="0.25">
      <c r="A1" s="867" t="s">
        <v>644</v>
      </c>
      <c r="B1" s="868"/>
      <c r="C1" s="868"/>
      <c r="D1" s="868"/>
      <c r="E1" s="868"/>
      <c r="F1" s="840" t="s">
        <v>731</v>
      </c>
    </row>
    <row r="2" spans="1:6" x14ac:dyDescent="0.25">
      <c r="A2" s="843" t="s">
        <v>645</v>
      </c>
      <c r="B2" s="844"/>
      <c r="C2" s="844"/>
      <c r="D2" s="844"/>
      <c r="E2" s="844"/>
      <c r="F2" s="841"/>
    </row>
    <row r="3" spans="1:6" ht="15.75" thickBot="1" x14ac:dyDescent="0.3">
      <c r="A3" s="843" t="s">
        <v>646</v>
      </c>
      <c r="B3" s="844"/>
      <c r="C3" s="844"/>
      <c r="D3" s="844"/>
      <c r="E3" s="494"/>
      <c r="F3" s="842"/>
    </row>
    <row r="4" spans="1:6" ht="62.25" customHeight="1" x14ac:dyDescent="0.25">
      <c r="A4" s="869" t="s">
        <v>732</v>
      </c>
      <c r="B4" s="869"/>
      <c r="C4" s="869"/>
      <c r="D4" s="869"/>
      <c r="E4" s="869"/>
      <c r="F4" s="846"/>
    </row>
    <row r="5" spans="1:6" ht="27" x14ac:dyDescent="0.25">
      <c r="A5" s="856" t="s">
        <v>734</v>
      </c>
      <c r="B5" s="857"/>
      <c r="C5" s="857"/>
      <c r="D5" s="857"/>
      <c r="E5" s="857"/>
      <c r="F5" s="858"/>
    </row>
    <row r="6" spans="1:6" x14ac:dyDescent="0.25">
      <c r="A6" s="498" t="s">
        <v>648</v>
      </c>
      <c r="B6" s="818" t="s">
        <v>649</v>
      </c>
      <c r="C6" s="819"/>
      <c r="D6" s="819"/>
      <c r="E6" s="819"/>
      <c r="F6" s="820"/>
    </row>
    <row r="7" spans="1:6" ht="57.75" customHeight="1" x14ac:dyDescent="0.25">
      <c r="A7" s="498" t="s">
        <v>650</v>
      </c>
      <c r="B7" s="818" t="s">
        <v>651</v>
      </c>
      <c r="C7" s="819"/>
      <c r="D7" s="819"/>
      <c r="E7" s="819"/>
      <c r="F7" s="820"/>
    </row>
    <row r="8" spans="1:6" x14ac:dyDescent="0.25">
      <c r="A8" s="499" t="s">
        <v>652</v>
      </c>
      <c r="B8" s="500"/>
      <c r="C8" s="500"/>
      <c r="D8" s="500"/>
      <c r="E8" s="500"/>
      <c r="F8" s="501"/>
    </row>
    <row r="9" spans="1:6" ht="45" x14ac:dyDescent="0.25">
      <c r="A9" s="502" t="s">
        <v>653</v>
      </c>
      <c r="B9" s="541"/>
      <c r="C9" s="504" t="s">
        <v>654</v>
      </c>
      <c r="D9" s="503"/>
      <c r="E9" s="504" t="s">
        <v>655</v>
      </c>
      <c r="F9" s="542"/>
    </row>
    <row r="10" spans="1:6" ht="15.75" thickBot="1" x14ac:dyDescent="0.3">
      <c r="A10" s="539" t="s">
        <v>656</v>
      </c>
      <c r="B10" s="863"/>
      <c r="C10" s="864"/>
      <c r="D10" s="864"/>
      <c r="E10" s="864"/>
      <c r="F10" s="865"/>
    </row>
    <row r="11" spans="1:6" ht="15.75" thickBot="1" x14ac:dyDescent="0.3">
      <c r="A11" s="543"/>
      <c r="B11" s="544"/>
      <c r="C11" s="544"/>
      <c r="D11" s="544"/>
      <c r="E11" s="544"/>
      <c r="F11" s="545"/>
    </row>
    <row r="12" spans="1:6" x14ac:dyDescent="0.25">
      <c r="A12" s="546"/>
      <c r="B12" s="862"/>
      <c r="C12" s="540" t="s">
        <v>657</v>
      </c>
      <c r="D12" s="540" t="s">
        <v>658</v>
      </c>
      <c r="E12" s="540" t="s">
        <v>659</v>
      </c>
      <c r="F12" s="866" t="s">
        <v>660</v>
      </c>
    </row>
    <row r="13" spans="1:6" ht="28.5" x14ac:dyDescent="0.25">
      <c r="A13" s="547"/>
      <c r="B13" s="824"/>
      <c r="C13" s="548" t="s">
        <v>661</v>
      </c>
      <c r="D13" s="548" t="s">
        <v>661</v>
      </c>
      <c r="E13" s="548" t="s">
        <v>661</v>
      </c>
      <c r="F13" s="825"/>
    </row>
    <row r="14" spans="1:6" x14ac:dyDescent="0.25">
      <c r="A14" s="499" t="s">
        <v>662</v>
      </c>
      <c r="B14" s="500"/>
      <c r="C14" s="500"/>
      <c r="D14" s="500"/>
      <c r="E14" s="500"/>
      <c r="F14" s="501"/>
    </row>
    <row r="15" spans="1:6" ht="45" x14ac:dyDescent="0.25">
      <c r="A15" s="505" t="s">
        <v>663</v>
      </c>
      <c r="B15" s="506" t="s">
        <v>682</v>
      </c>
      <c r="C15" s="507"/>
      <c r="D15" s="507"/>
      <c r="E15" s="507"/>
      <c r="F15" s="508"/>
    </row>
    <row r="16" spans="1:6" x14ac:dyDescent="0.25">
      <c r="A16" s="854" t="s">
        <v>664</v>
      </c>
      <c r="B16" s="506" t="s">
        <v>682</v>
      </c>
      <c r="C16" s="507"/>
      <c r="D16" s="507"/>
      <c r="E16" s="507"/>
      <c r="F16" s="815"/>
    </row>
    <row r="17" spans="1:6" x14ac:dyDescent="0.25">
      <c r="A17" s="855"/>
      <c r="B17" s="506" t="s">
        <v>46</v>
      </c>
      <c r="C17" s="510" t="s">
        <v>381</v>
      </c>
      <c r="D17" s="510" t="s">
        <v>381</v>
      </c>
      <c r="E17" s="510" t="s">
        <v>381</v>
      </c>
      <c r="F17" s="816"/>
    </row>
    <row r="18" spans="1:6" x14ac:dyDescent="0.25">
      <c r="A18" s="499" t="s">
        <v>665</v>
      </c>
      <c r="B18" s="500"/>
      <c r="C18" s="500"/>
      <c r="D18" s="500"/>
      <c r="E18" s="500"/>
      <c r="F18" s="501"/>
    </row>
    <row r="19" spans="1:6" x14ac:dyDescent="0.25">
      <c r="A19" s="854" t="s">
        <v>666</v>
      </c>
      <c r="B19" s="506" t="s">
        <v>682</v>
      </c>
      <c r="C19" s="507"/>
      <c r="D19" s="507"/>
      <c r="E19" s="507"/>
      <c r="F19" s="815"/>
    </row>
    <row r="20" spans="1:6" ht="30.75" customHeight="1" x14ac:dyDescent="0.25">
      <c r="A20" s="855"/>
      <c r="B20" s="506" t="s">
        <v>46</v>
      </c>
      <c r="C20" s="510" t="s">
        <v>381</v>
      </c>
      <c r="D20" s="510" t="s">
        <v>381</v>
      </c>
      <c r="E20" s="510" t="s">
        <v>381</v>
      </c>
      <c r="F20" s="816"/>
    </row>
    <row r="21" spans="1:6" x14ac:dyDescent="0.25">
      <c r="A21" s="854" t="s">
        <v>667</v>
      </c>
      <c r="B21" s="506" t="s">
        <v>682</v>
      </c>
      <c r="C21" s="507"/>
      <c r="D21" s="507"/>
      <c r="E21" s="507"/>
      <c r="F21" s="815"/>
    </row>
    <row r="22" spans="1:6" ht="44.25" customHeight="1" x14ac:dyDescent="0.25">
      <c r="A22" s="855"/>
      <c r="B22" s="506" t="s">
        <v>46</v>
      </c>
      <c r="C22" s="510" t="s">
        <v>381</v>
      </c>
      <c r="D22" s="510" t="s">
        <v>381</v>
      </c>
      <c r="E22" s="510" t="s">
        <v>381</v>
      </c>
      <c r="F22" s="816"/>
    </row>
    <row r="23" spans="1:6" x14ac:dyDescent="0.25">
      <c r="A23" s="854" t="s">
        <v>668</v>
      </c>
      <c r="B23" s="506" t="s">
        <v>682</v>
      </c>
      <c r="C23" s="511">
        <v>0</v>
      </c>
      <c r="D23" s="511">
        <v>0</v>
      </c>
      <c r="E23" s="511">
        <v>0</v>
      </c>
      <c r="F23" s="815"/>
    </row>
    <row r="24" spans="1:6" x14ac:dyDescent="0.25">
      <c r="A24" s="855"/>
      <c r="B24" s="506" t="s">
        <v>46</v>
      </c>
      <c r="C24" s="510" t="s">
        <v>381</v>
      </c>
      <c r="D24" s="510" t="s">
        <v>381</v>
      </c>
      <c r="E24" s="510" t="s">
        <v>381</v>
      </c>
      <c r="F24" s="816"/>
    </row>
    <row r="25" spans="1:6" x14ac:dyDescent="0.25">
      <c r="A25" s="499" t="s">
        <v>669</v>
      </c>
      <c r="B25" s="500"/>
      <c r="C25" s="500"/>
      <c r="D25" s="500"/>
      <c r="E25" s="500"/>
      <c r="F25" s="501"/>
    </row>
    <row r="26" spans="1:6" x14ac:dyDescent="0.25">
      <c r="A26" s="854" t="s">
        <v>670</v>
      </c>
      <c r="B26" s="506" t="s">
        <v>682</v>
      </c>
      <c r="C26" s="511">
        <v>0</v>
      </c>
      <c r="D26" s="511">
        <v>0</v>
      </c>
      <c r="E26" s="511">
        <v>0</v>
      </c>
      <c r="F26" s="815"/>
    </row>
    <row r="27" spans="1:6" ht="31.5" customHeight="1" x14ac:dyDescent="0.25">
      <c r="A27" s="855"/>
      <c r="B27" s="506" t="s">
        <v>46</v>
      </c>
      <c r="C27" s="510" t="s">
        <v>381</v>
      </c>
      <c r="D27" s="510" t="s">
        <v>381</v>
      </c>
      <c r="E27" s="510" t="s">
        <v>381</v>
      </c>
      <c r="F27" s="816"/>
    </row>
    <row r="28" spans="1:6" x14ac:dyDescent="0.25">
      <c r="A28" s="499" t="s">
        <v>671</v>
      </c>
      <c r="B28" s="500"/>
      <c r="C28" s="500"/>
      <c r="D28" s="500"/>
      <c r="E28" s="500"/>
      <c r="F28" s="501"/>
    </row>
    <row r="29" spans="1:6" x14ac:dyDescent="0.25">
      <c r="A29" s="854" t="s">
        <v>212</v>
      </c>
      <c r="B29" s="506" t="s">
        <v>682</v>
      </c>
      <c r="C29" s="507"/>
      <c r="D29" s="507"/>
      <c r="E29" s="507"/>
      <c r="F29" s="815"/>
    </row>
    <row r="30" spans="1:6" ht="27.75" customHeight="1" x14ac:dyDescent="0.25">
      <c r="A30" s="855"/>
      <c r="B30" s="506" t="s">
        <v>46</v>
      </c>
      <c r="C30" s="510" t="s">
        <v>381</v>
      </c>
      <c r="D30" s="510" t="s">
        <v>381</v>
      </c>
      <c r="E30" s="510" t="s">
        <v>381</v>
      </c>
      <c r="F30" s="816"/>
    </row>
    <row r="31" spans="1:6" x14ac:dyDescent="0.25">
      <c r="A31" s="854" t="s">
        <v>672</v>
      </c>
      <c r="B31" s="506" t="s">
        <v>682</v>
      </c>
      <c r="C31" s="511">
        <v>0</v>
      </c>
      <c r="D31" s="511">
        <v>0</v>
      </c>
      <c r="E31" s="511">
        <v>0</v>
      </c>
      <c r="F31" s="815"/>
    </row>
    <row r="32" spans="1:6" ht="29.25" customHeight="1" x14ac:dyDescent="0.25">
      <c r="A32" s="855"/>
      <c r="B32" s="506" t="s">
        <v>46</v>
      </c>
      <c r="C32" s="510" t="s">
        <v>381</v>
      </c>
      <c r="D32" s="510" t="s">
        <v>381</v>
      </c>
      <c r="E32" s="510" t="s">
        <v>381</v>
      </c>
      <c r="F32" s="816"/>
    </row>
    <row r="33" spans="1:6" x14ac:dyDescent="0.25">
      <c r="A33" s="854" t="s">
        <v>673</v>
      </c>
      <c r="B33" s="506" t="s">
        <v>682</v>
      </c>
      <c r="C33" s="511">
        <v>0</v>
      </c>
      <c r="D33" s="511">
        <v>0</v>
      </c>
      <c r="E33" s="511">
        <v>0</v>
      </c>
      <c r="F33" s="815"/>
    </row>
    <row r="34" spans="1:6" x14ac:dyDescent="0.25">
      <c r="A34" s="855"/>
      <c r="B34" s="506" t="s">
        <v>46</v>
      </c>
      <c r="C34" s="510" t="s">
        <v>381</v>
      </c>
      <c r="D34" s="510" t="s">
        <v>381</v>
      </c>
      <c r="E34" s="510" t="s">
        <v>381</v>
      </c>
      <c r="F34" s="816"/>
    </row>
    <row r="35" spans="1:6" x14ac:dyDescent="0.25">
      <c r="A35" s="513"/>
      <c r="B35" s="513"/>
      <c r="C35" s="513"/>
      <c r="D35" s="513"/>
      <c r="E35" s="513"/>
      <c r="F35" s="513"/>
    </row>
    <row r="36" spans="1:6" x14ac:dyDescent="0.25">
      <c r="A36" s="513"/>
      <c r="B36" s="513"/>
      <c r="C36" s="513"/>
      <c r="D36" s="513"/>
      <c r="E36" s="513"/>
      <c r="F36" s="513"/>
    </row>
    <row r="37" spans="1:6" ht="27" x14ac:dyDescent="0.25">
      <c r="A37" s="856" t="s">
        <v>735</v>
      </c>
      <c r="B37" s="857"/>
      <c r="C37" s="857"/>
      <c r="D37" s="857"/>
      <c r="E37" s="857"/>
      <c r="F37" s="858"/>
    </row>
    <row r="38" spans="1:6" x14ac:dyDescent="0.25">
      <c r="A38" s="505" t="s">
        <v>648</v>
      </c>
      <c r="B38" s="818" t="s">
        <v>649</v>
      </c>
      <c r="C38" s="819"/>
      <c r="D38" s="819"/>
      <c r="E38" s="819"/>
      <c r="F38" s="820"/>
    </row>
    <row r="39" spans="1:6" ht="30" x14ac:dyDescent="0.25">
      <c r="A39" s="505" t="s">
        <v>650</v>
      </c>
      <c r="B39" s="818" t="s">
        <v>674</v>
      </c>
      <c r="C39" s="819"/>
      <c r="D39" s="819"/>
      <c r="E39" s="819"/>
      <c r="F39" s="820"/>
    </row>
    <row r="40" spans="1:6" x14ac:dyDescent="0.25">
      <c r="A40" s="848" t="s">
        <v>652</v>
      </c>
      <c r="B40" s="849"/>
      <c r="C40" s="849"/>
      <c r="D40" s="849"/>
      <c r="E40" s="849"/>
      <c r="F40" s="850"/>
    </row>
    <row r="41" spans="1:6" ht="45" x14ac:dyDescent="0.25">
      <c r="A41" s="505" t="s">
        <v>653</v>
      </c>
      <c r="B41" s="503"/>
      <c r="C41" s="504" t="s">
        <v>654</v>
      </c>
      <c r="D41" s="503"/>
      <c r="E41" s="504" t="s">
        <v>655</v>
      </c>
      <c r="F41" s="548"/>
    </row>
    <row r="42" spans="1:6" ht="15.75" thickBot="1" x14ac:dyDescent="0.3">
      <c r="A42" s="505" t="s">
        <v>656</v>
      </c>
      <c r="B42" s="859"/>
      <c r="C42" s="860"/>
      <c r="D42" s="860"/>
      <c r="E42" s="860"/>
      <c r="F42" s="861"/>
    </row>
    <row r="43" spans="1:6" ht="15.75" thickBot="1" x14ac:dyDescent="0.3">
      <c r="A43" s="543"/>
      <c r="B43" s="544"/>
      <c r="C43" s="544"/>
      <c r="D43" s="544"/>
      <c r="E43" s="544"/>
      <c r="F43" s="545"/>
    </row>
    <row r="44" spans="1:6" x14ac:dyDescent="0.25">
      <c r="A44" s="851"/>
      <c r="B44" s="862"/>
      <c r="C44" s="504" t="s">
        <v>657</v>
      </c>
      <c r="D44" s="504" t="s">
        <v>658</v>
      </c>
      <c r="E44" s="504" t="s">
        <v>659</v>
      </c>
      <c r="F44" s="852" t="s">
        <v>660</v>
      </c>
    </row>
    <row r="45" spans="1:6" ht="28.5" x14ac:dyDescent="0.25">
      <c r="A45" s="822"/>
      <c r="B45" s="824"/>
      <c r="C45" s="548" t="s">
        <v>661</v>
      </c>
      <c r="D45" s="548" t="s">
        <v>661</v>
      </c>
      <c r="E45" s="548" t="s">
        <v>661</v>
      </c>
      <c r="F45" s="853"/>
    </row>
    <row r="46" spans="1:6" x14ac:dyDescent="0.25">
      <c r="A46" s="848" t="s">
        <v>662</v>
      </c>
      <c r="B46" s="849"/>
      <c r="C46" s="849"/>
      <c r="D46" s="849"/>
      <c r="E46" s="849"/>
      <c r="F46" s="850"/>
    </row>
    <row r="47" spans="1:6" ht="45" x14ac:dyDescent="0.25">
      <c r="A47" s="505" t="s">
        <v>675</v>
      </c>
      <c r="B47" s="506" t="s">
        <v>682</v>
      </c>
      <c r="C47" s="507"/>
      <c r="D47" s="507"/>
      <c r="E47" s="507"/>
      <c r="F47" s="508"/>
    </row>
    <row r="48" spans="1:6" x14ac:dyDescent="0.25">
      <c r="A48" s="813" t="s">
        <v>664</v>
      </c>
      <c r="B48" s="506" t="s">
        <v>682</v>
      </c>
      <c r="C48" s="507"/>
      <c r="D48" s="507"/>
      <c r="E48" s="507"/>
      <c r="F48" s="815"/>
    </row>
    <row r="49" spans="1:6" x14ac:dyDescent="0.25">
      <c r="A49" s="814"/>
      <c r="B49" s="506" t="s">
        <v>46</v>
      </c>
      <c r="C49" s="510" t="s">
        <v>381</v>
      </c>
      <c r="D49" s="510" t="s">
        <v>381</v>
      </c>
      <c r="E49" s="510" t="s">
        <v>381</v>
      </c>
      <c r="F49" s="816"/>
    </row>
    <row r="50" spans="1:6" x14ac:dyDescent="0.25">
      <c r="A50" s="848" t="s">
        <v>665</v>
      </c>
      <c r="B50" s="849"/>
      <c r="C50" s="849"/>
      <c r="D50" s="849"/>
      <c r="E50" s="849"/>
      <c r="F50" s="850"/>
    </row>
    <row r="51" spans="1:6" x14ac:dyDescent="0.25">
      <c r="A51" s="813" t="s">
        <v>666</v>
      </c>
      <c r="B51" s="506" t="s">
        <v>682</v>
      </c>
      <c r="C51" s="507"/>
      <c r="D51" s="507"/>
      <c r="E51" s="507"/>
      <c r="F51" s="815"/>
    </row>
    <row r="52" spans="1:6" ht="27.75" customHeight="1" x14ac:dyDescent="0.25">
      <c r="A52" s="814"/>
      <c r="B52" s="506" t="s">
        <v>46</v>
      </c>
      <c r="C52" s="510" t="s">
        <v>381</v>
      </c>
      <c r="D52" s="510" t="s">
        <v>381</v>
      </c>
      <c r="E52" s="510" t="s">
        <v>381</v>
      </c>
      <c r="F52" s="816"/>
    </row>
    <row r="53" spans="1:6" x14ac:dyDescent="0.25">
      <c r="A53" s="813" t="s">
        <v>667</v>
      </c>
      <c r="B53" s="506" t="s">
        <v>682</v>
      </c>
      <c r="C53" s="507"/>
      <c r="D53" s="507"/>
      <c r="E53" s="507"/>
      <c r="F53" s="815"/>
    </row>
    <row r="54" spans="1:6" ht="45.75" customHeight="1" x14ac:dyDescent="0.25">
      <c r="A54" s="814"/>
      <c r="B54" s="506" t="s">
        <v>46</v>
      </c>
      <c r="C54" s="510" t="s">
        <v>381</v>
      </c>
      <c r="D54" s="510" t="s">
        <v>381</v>
      </c>
      <c r="E54" s="510" t="s">
        <v>381</v>
      </c>
      <c r="F54" s="816"/>
    </row>
    <row r="55" spans="1:6" x14ac:dyDescent="0.25">
      <c r="A55" s="813" t="s">
        <v>668</v>
      </c>
      <c r="B55" s="506" t="s">
        <v>682</v>
      </c>
      <c r="C55" s="511">
        <v>0</v>
      </c>
      <c r="D55" s="511">
        <v>0</v>
      </c>
      <c r="E55" s="511">
        <v>0</v>
      </c>
      <c r="F55" s="815"/>
    </row>
    <row r="56" spans="1:6" x14ac:dyDescent="0.25">
      <c r="A56" s="814"/>
      <c r="B56" s="506" t="s">
        <v>46</v>
      </c>
      <c r="C56" s="510" t="s">
        <v>381</v>
      </c>
      <c r="D56" s="510" t="s">
        <v>381</v>
      </c>
      <c r="E56" s="510" t="s">
        <v>381</v>
      </c>
      <c r="F56" s="816"/>
    </row>
    <row r="57" spans="1:6" x14ac:dyDescent="0.25">
      <c r="A57" s="848" t="s">
        <v>669</v>
      </c>
      <c r="B57" s="849"/>
      <c r="C57" s="849"/>
      <c r="D57" s="849"/>
      <c r="E57" s="849"/>
      <c r="F57" s="850"/>
    </row>
    <row r="58" spans="1:6" x14ac:dyDescent="0.25">
      <c r="A58" s="813" t="s">
        <v>670</v>
      </c>
      <c r="B58" s="506" t="s">
        <v>682</v>
      </c>
      <c r="C58" s="511">
        <v>0</v>
      </c>
      <c r="D58" s="511">
        <v>0</v>
      </c>
      <c r="E58" s="511">
        <v>0</v>
      </c>
      <c r="F58" s="815"/>
    </row>
    <row r="59" spans="1:6" ht="27" customHeight="1" x14ac:dyDescent="0.25">
      <c r="A59" s="814"/>
      <c r="B59" s="506" t="s">
        <v>46</v>
      </c>
      <c r="C59" s="510" t="s">
        <v>381</v>
      </c>
      <c r="D59" s="510" t="s">
        <v>381</v>
      </c>
      <c r="E59" s="510" t="s">
        <v>381</v>
      </c>
      <c r="F59" s="816"/>
    </row>
    <row r="60" spans="1:6" x14ac:dyDescent="0.25">
      <c r="A60" s="848" t="s">
        <v>671</v>
      </c>
      <c r="B60" s="849"/>
      <c r="C60" s="849"/>
      <c r="D60" s="849"/>
      <c r="E60" s="849"/>
      <c r="F60" s="850"/>
    </row>
    <row r="61" spans="1:6" x14ac:dyDescent="0.25">
      <c r="A61" s="813" t="s">
        <v>212</v>
      </c>
      <c r="B61" s="506" t="s">
        <v>682</v>
      </c>
      <c r="C61" s="507"/>
      <c r="D61" s="507"/>
      <c r="E61" s="507"/>
      <c r="F61" s="815"/>
    </row>
    <row r="62" spans="1:6" ht="27" customHeight="1" x14ac:dyDescent="0.25">
      <c r="A62" s="814"/>
      <c r="B62" s="506" t="s">
        <v>46</v>
      </c>
      <c r="C62" s="510" t="s">
        <v>381</v>
      </c>
      <c r="D62" s="510" t="s">
        <v>381</v>
      </c>
      <c r="E62" s="510" t="s">
        <v>381</v>
      </c>
      <c r="F62" s="816"/>
    </row>
    <row r="63" spans="1:6" x14ac:dyDescent="0.25">
      <c r="A63" s="813" t="s">
        <v>672</v>
      </c>
      <c r="B63" s="506" t="s">
        <v>682</v>
      </c>
      <c r="C63" s="511">
        <v>0</v>
      </c>
      <c r="D63" s="511">
        <v>0</v>
      </c>
      <c r="E63" s="511">
        <v>0</v>
      </c>
      <c r="F63" s="815"/>
    </row>
    <row r="64" spans="1:6" ht="29.25" customHeight="1" x14ac:dyDescent="0.25">
      <c r="A64" s="814"/>
      <c r="B64" s="506" t="s">
        <v>46</v>
      </c>
      <c r="C64" s="510" t="s">
        <v>381</v>
      </c>
      <c r="D64" s="510" t="s">
        <v>381</v>
      </c>
      <c r="E64" s="510" t="s">
        <v>381</v>
      </c>
      <c r="F64" s="816"/>
    </row>
    <row r="65" spans="1:6" x14ac:dyDescent="0.25">
      <c r="A65" s="813" t="s">
        <v>673</v>
      </c>
      <c r="B65" s="506" t="s">
        <v>682</v>
      </c>
      <c r="C65" s="511">
        <v>0</v>
      </c>
      <c r="D65" s="511">
        <v>0</v>
      </c>
      <c r="E65" s="511">
        <v>0</v>
      </c>
      <c r="F65" s="815"/>
    </row>
    <row r="66" spans="1:6" x14ac:dyDescent="0.25">
      <c r="A66" s="814"/>
      <c r="B66" s="506" t="s">
        <v>46</v>
      </c>
      <c r="C66" s="510" t="s">
        <v>381</v>
      </c>
      <c r="D66" s="510" t="s">
        <v>381</v>
      </c>
      <c r="E66" s="510" t="s">
        <v>381</v>
      </c>
      <c r="F66" s="816"/>
    </row>
    <row r="67" spans="1:6" x14ac:dyDescent="0.25">
      <c r="A67" s="847" t="s">
        <v>647</v>
      </c>
      <c r="B67" s="847"/>
      <c r="C67" s="847"/>
      <c r="D67" s="847"/>
      <c r="E67" s="847"/>
      <c r="F67" s="847"/>
    </row>
    <row r="68" spans="1:6" x14ac:dyDescent="0.25">
      <c r="A68" s="847"/>
      <c r="B68" s="847"/>
      <c r="C68" s="847"/>
      <c r="D68" s="847"/>
      <c r="E68" s="847"/>
      <c r="F68" s="847"/>
    </row>
    <row r="69" spans="1:6" x14ac:dyDescent="0.25">
      <c r="A69" s="847"/>
      <c r="B69" s="847"/>
      <c r="C69" s="847"/>
      <c r="D69" s="847"/>
      <c r="E69" s="847"/>
      <c r="F69" s="847"/>
    </row>
    <row r="70" spans="1:6" x14ac:dyDescent="0.25">
      <c r="A70" s="847"/>
      <c r="B70" s="847"/>
      <c r="C70" s="847"/>
      <c r="D70" s="847"/>
      <c r="E70" s="847"/>
      <c r="F70" s="847"/>
    </row>
    <row r="71" spans="1:6" x14ac:dyDescent="0.25">
      <c r="A71" s="847"/>
      <c r="B71" s="847"/>
      <c r="C71" s="847"/>
      <c r="D71" s="847"/>
      <c r="E71" s="847"/>
      <c r="F71" s="847"/>
    </row>
    <row r="72" spans="1:6" x14ac:dyDescent="0.25">
      <c r="A72" s="847"/>
      <c r="B72" s="847"/>
      <c r="C72" s="847"/>
      <c r="D72" s="847"/>
      <c r="E72" s="847"/>
      <c r="F72" s="847"/>
    </row>
    <row r="73" spans="1:6" x14ac:dyDescent="0.25">
      <c r="A73" s="847"/>
      <c r="B73" s="847"/>
      <c r="C73" s="847"/>
      <c r="D73" s="847"/>
      <c r="E73" s="847"/>
      <c r="F73" s="847"/>
    </row>
    <row r="74" spans="1:6" x14ac:dyDescent="0.25">
      <c r="A74" s="847"/>
      <c r="B74" s="847"/>
      <c r="C74" s="847"/>
      <c r="D74" s="847"/>
      <c r="E74" s="847"/>
      <c r="F74" s="847"/>
    </row>
    <row r="75" spans="1:6" x14ac:dyDescent="0.25">
      <c r="A75" s="847"/>
      <c r="B75" s="847"/>
      <c r="C75" s="847"/>
      <c r="D75" s="847"/>
      <c r="E75" s="847"/>
      <c r="F75" s="847"/>
    </row>
    <row r="76" spans="1:6" x14ac:dyDescent="0.25">
      <c r="A76" s="847"/>
      <c r="B76" s="847"/>
      <c r="C76" s="847"/>
      <c r="D76" s="847"/>
      <c r="E76" s="847"/>
      <c r="F76" s="847"/>
    </row>
    <row r="77" spans="1:6" x14ac:dyDescent="0.25">
      <c r="A77" s="847"/>
      <c r="B77" s="847"/>
      <c r="C77" s="847"/>
      <c r="D77" s="847"/>
      <c r="E77" s="847"/>
      <c r="F77" s="847"/>
    </row>
  </sheetData>
  <mergeCells count="56">
    <mergeCell ref="A1:E1"/>
    <mergeCell ref="F1:F3"/>
    <mergeCell ref="A2:E2"/>
    <mergeCell ref="A3:D3"/>
    <mergeCell ref="A4:F4"/>
    <mergeCell ref="B6:F6"/>
    <mergeCell ref="A5:F5"/>
    <mergeCell ref="B7:F7"/>
    <mergeCell ref="B10:F10"/>
    <mergeCell ref="B12:B13"/>
    <mergeCell ref="F12:F13"/>
    <mergeCell ref="A29:A30"/>
    <mergeCell ref="F29:F30"/>
    <mergeCell ref="A19:A20"/>
    <mergeCell ref="F19:F20"/>
    <mergeCell ref="A21:A22"/>
    <mergeCell ref="F21:F22"/>
    <mergeCell ref="A16:A17"/>
    <mergeCell ref="F16:F17"/>
    <mergeCell ref="A23:A24"/>
    <mergeCell ref="F23:F24"/>
    <mergeCell ref="A26:A27"/>
    <mergeCell ref="F26:F27"/>
    <mergeCell ref="A44:A45"/>
    <mergeCell ref="F44:F45"/>
    <mergeCell ref="A31:A32"/>
    <mergeCell ref="F31:F32"/>
    <mergeCell ref="B39:F39"/>
    <mergeCell ref="A33:A34"/>
    <mergeCell ref="F33:F34"/>
    <mergeCell ref="A37:F37"/>
    <mergeCell ref="B38:F38"/>
    <mergeCell ref="A40:F40"/>
    <mergeCell ref="B42:F42"/>
    <mergeCell ref="B44:B45"/>
    <mergeCell ref="A46:F46"/>
    <mergeCell ref="A48:A49"/>
    <mergeCell ref="F48:F49"/>
    <mergeCell ref="A50:F50"/>
    <mergeCell ref="A61:A62"/>
    <mergeCell ref="F61:F62"/>
    <mergeCell ref="A51:A52"/>
    <mergeCell ref="F51:F52"/>
    <mergeCell ref="A53:A54"/>
    <mergeCell ref="F53:F54"/>
    <mergeCell ref="A55:A56"/>
    <mergeCell ref="F55:F56"/>
    <mergeCell ref="A57:F57"/>
    <mergeCell ref="A58:A59"/>
    <mergeCell ref="F58:F59"/>
    <mergeCell ref="A60:F60"/>
    <mergeCell ref="A63:A64"/>
    <mergeCell ref="F63:F64"/>
    <mergeCell ref="A65:A66"/>
    <mergeCell ref="F65:F66"/>
    <mergeCell ref="A67:F7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6D8E106B925D49AEA77A90AB3373CE" ma:contentTypeVersion="16" ma:contentTypeDescription="Create a new document." ma:contentTypeScope="" ma:versionID="51dd00aae82a404c1d9caa39cf378f5c">
  <xsd:schema xmlns:xsd="http://www.w3.org/2001/XMLSchema" xmlns:xs="http://www.w3.org/2001/XMLSchema" xmlns:p="http://schemas.microsoft.com/office/2006/metadata/properties" xmlns:ns2="decb0fbf-0b34-4676-bcb3-cda58590533e" xmlns:ns3="adbea429-4b31-4fb2-af80-8d1e748823e4" targetNamespace="http://schemas.microsoft.com/office/2006/metadata/properties" ma:root="true" ma:fieldsID="3fe426dd25aa5ffbb5ae5b0260020f05" ns2:_="" ns3:_="">
    <xsd:import namespace="decb0fbf-0b34-4676-bcb3-cda58590533e"/>
    <xsd:import namespace="adbea429-4b31-4fb2-af80-8d1e748823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cb0fbf-0b34-4676-bcb3-cda585905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5713ecb-a4a2-4fa1-aced-b05e22a28bc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dbea429-4b31-4fb2-af80-8d1e748823e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d438438-80c0-49f3-98a7-b148ed553fc8}" ma:internalName="TaxCatchAll" ma:showField="CatchAllData" ma:web="adbea429-4b31-4fb2-af80-8d1e748823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dbea429-4b31-4fb2-af80-8d1e748823e4" xsi:nil="true"/>
    <lcf76f155ced4ddcb4097134ff3c332f xmlns="decb0fbf-0b34-4676-bcb3-cda58590533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03AFE7-50DF-461B-8083-9D8D84724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b0fbf-0b34-4676-bcb3-cda58590533e"/>
    <ds:schemaRef ds:uri="adbea429-4b31-4fb2-af80-8d1e74882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CF897D-DDB8-4B86-833A-97DFCA344F0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ecb0fbf-0b34-4676-bcb3-cda58590533e"/>
    <ds:schemaRef ds:uri="http://purl.org/dc/terms/"/>
    <ds:schemaRef ds:uri="http://schemas.openxmlformats.org/package/2006/metadata/core-properties"/>
    <ds:schemaRef ds:uri="adbea429-4b31-4fb2-af80-8d1e748823e4"/>
    <ds:schemaRef ds:uri="http://www.w3.org/XML/1998/namespace"/>
    <ds:schemaRef ds:uri="http://purl.org/dc/dcmitype/"/>
  </ds:schemaRefs>
</ds:datastoreItem>
</file>

<file path=customXml/itemProps3.xml><?xml version="1.0" encoding="utf-8"?>
<ds:datastoreItem xmlns:ds="http://schemas.openxmlformats.org/officeDocument/2006/customXml" ds:itemID="{CD6E3671-5C58-425E-A0B1-C084A17CDC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overview financing</vt:lpstr>
      <vt:lpstr>ITNs</vt:lpstr>
      <vt:lpstr>IRS</vt:lpstr>
      <vt:lpstr>SMC</vt:lpstr>
      <vt:lpstr>IPTp</vt:lpstr>
      <vt:lpstr>ACTs</vt:lpstr>
      <vt:lpstr>Diagnostics</vt:lpstr>
      <vt:lpstr>Severe Malaria-Artesunate</vt:lpstr>
      <vt:lpstr>Programme management</vt:lpstr>
      <vt:lpstr>Advocacy, SBC</vt:lpstr>
      <vt:lpstr>M&amp;E</vt:lpstr>
      <vt:lpstr>GF  - CHW</vt:lpstr>
      <vt:lpstr>GF non-malaria iCCM commodities</vt:lpstr>
      <vt:lpstr>'Programme management'!_Toc194423037</vt:lpstr>
      <vt:lpstr>'Advocacy, SBC'!_Toc194423040</vt:lpstr>
      <vt:lpstr>ITNs!OLE_LINK243</vt:lpstr>
      <vt:lpstr>ITNs!OLE_LINK245</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Renshaw;Olumese Peter;Fall Soce</dc:creator>
  <cp:keywords/>
  <dc:description/>
  <cp:lastModifiedBy>EJPA</cp:lastModifiedBy>
  <cp:revision/>
  <dcterms:created xsi:type="dcterms:W3CDTF">2012-01-12T11:38:49Z</dcterms:created>
  <dcterms:modified xsi:type="dcterms:W3CDTF">2022-11-18T17:52:53Z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0x010100FD8F35984187B64993DE72D08826EA3D</vt:lpwstr>
  </property>
  <property fmtid="{D5CDD505-2E9C-101B-9397-08002B2CF9AE}" pid="4" name="MediaServiceImageTags">
    <vt:lpwstr/>
  </property>
</Properties>
</file>