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autoCompressPictures="0" defaultThemeVersion="124226"/>
  <mc:AlternateContent xmlns:mc="http://schemas.openxmlformats.org/markup-compatibility/2006">
    <mc:Choice Requires="x15">
      <x15ac:absPath xmlns:x15ac="http://schemas.microsoft.com/office/spreadsheetml/2010/11/ac" url="https://ala2030-my.sharepoint.com/personal/melanie_alma2030_org/Documents/Desktop/crspc final docs and presentations/"/>
    </mc:Choice>
  </mc:AlternateContent>
  <xr:revisionPtr revIDLastSave="401" documentId="8_{10BC319F-1450-486F-9002-93015420069E}" xr6:coauthVersionLast="47" xr6:coauthVersionMax="47" xr10:uidLastSave="{A937839B-1D31-4333-A870-A1CE6F9DFB7D}"/>
  <bookViews>
    <workbookView xWindow="-120" yWindow="-120" windowWidth="29040" windowHeight="15720" tabRatio="707" firstSheet="4" activeTab="13" xr2:uid="{00000000-000D-0000-FFFF-FFFF00000000}"/>
  </bookViews>
  <sheets>
    <sheet name="overview financing" sheetId="10" r:id="rId1"/>
    <sheet name="ITNs" sheetId="15" r:id="rId2"/>
    <sheet name="IRS" sheetId="3" r:id="rId3"/>
    <sheet name="SMC" sheetId="12" r:id="rId4"/>
    <sheet name="IPTp" sheetId="6" r:id="rId5"/>
    <sheet name="ACTs" sheetId="37" r:id="rId6"/>
    <sheet name="Diagnostics" sheetId="36" r:id="rId7"/>
    <sheet name="Severe Malaria-Artesunate" sheetId="13" r:id="rId8"/>
    <sheet name="Programme management" sheetId="7" r:id="rId9"/>
    <sheet name="Advocacy, SBC" sheetId="8" r:id="rId10"/>
    <sheet name="M&amp;E" sheetId="5" r:id="rId11"/>
    <sheet name="GF  - CHW" sheetId="38" r:id="rId12"/>
    <sheet name="GF non-malaria iCCM commodities" sheetId="40" r:id="rId13"/>
    <sheet name="CHW instructions" sheetId="42" r:id="rId14"/>
  </sheets>
  <externalReferences>
    <externalReference r:id="rId15"/>
    <externalReference r:id="rId16"/>
    <externalReference r:id="rId17"/>
    <externalReference r:id="rId18"/>
  </externalReferences>
  <definedNames>
    <definedName name="_ftn1" localSheetId="8">'Programme management'!#REF!</definedName>
    <definedName name="_ftn2" localSheetId="8">'Programme management'!#REF!</definedName>
    <definedName name="_ftn3" localSheetId="8">'Programme management'!#REF!</definedName>
    <definedName name="_ftnref1" localSheetId="8">'Programme management'!#REF!</definedName>
    <definedName name="_ftnref2" localSheetId="8">'Programme management'!#REF!</definedName>
    <definedName name="_Toc194423037" localSheetId="8">'Programme management'!$A$1</definedName>
    <definedName name="_Toc194423040" localSheetId="9">'Advocacy, SBC'!$A$1</definedName>
    <definedName name="accomodation" localSheetId="7">'[1]NAF 2010-2012 COSTING'!#REF!</definedName>
    <definedName name="accomodation">'[1]NAF 2010-2012 COSTING'!#REF!</definedName>
    <definedName name="Advert" localSheetId="7">'[1]NAF 2010-2012 COSTING'!#REF!</definedName>
    <definedName name="Advert">'[1]NAF 2010-2012 COSTING'!#REF!</definedName>
    <definedName name="computer" localSheetId="7">'[1]NAF 2010-2012 COSTING'!#REF!</definedName>
    <definedName name="computer">'[1]NAF 2010-2012 COSTING'!#REF!</definedName>
    <definedName name="Cost_Category">[2]Definitions!$F$3:$F$15</definedName>
    <definedName name="Disease_components">[2]Definitions!$A$2:$D$2</definedName>
    <definedName name="Implementing_Entity_Type">[2]Definitions!$H$3:$H$9</definedName>
    <definedName name="intl" localSheetId="7">'[1]NAF 2010-2012 COSTING'!#REF!</definedName>
    <definedName name="intl">'[1]NAF 2010-2012 COSTING'!#REF!</definedName>
    <definedName name="local" localSheetId="7">'[1]NAF 2010-2012 COSTING'!#REF!</definedName>
    <definedName name="local">'[1]NAF 2010-2012 COSTING'!#REF!</definedName>
    <definedName name="OLE_LINK243" localSheetId="1">ITNs!$D$30</definedName>
    <definedName name="OLE_LINK245" localSheetId="1">ITNs!$E$30</definedName>
    <definedName name="petrol" localSheetId="7">'[1]NAF 2010-2012 COSTING'!#REF!</definedName>
    <definedName name="petrol">'[1]NAF 2010-2012 COSTING'!#REF!</definedName>
    <definedName name="printing" localSheetId="7">'[1]NAF 2010-2012 COSTING'!#REF!</definedName>
    <definedName name="printing">'[1]NAF 2010-2012 COSTING'!#REF!</definedName>
    <definedName name="ream" localSheetId="7">'[1]NAF 2010-2012 COSTING'!#REF!</definedName>
    <definedName name="ream">'[1]NAF 2010-2012 COSTING'!#REF!</definedName>
    <definedName name="stationery" localSheetId="7">'[1]NAF 2010-2012 COSTING'!#REF!</definedName>
    <definedName name="stationery">'[1]NAF 2010-2012 COSTING'!#REF!</definedName>
    <definedName name="subsistence" localSheetId="7">'[1]NAF 2010-2012 COSTING'!#REF!</definedName>
    <definedName name="subsistence">'[1]NAF 2010-2012 COSTING'!#REF!</definedName>
    <definedName name="toner" localSheetId="7">'[1]NAF 2010-2012 COSTING'!#REF!</definedName>
    <definedName name="toner">'[1]NAF 2010-2012 COSTING'!#REF!</definedName>
    <definedName name="workshop" localSheetId="7">'[1]NAF 2010-2012 COSTING'!#REF!</definedName>
    <definedName name="workshop">'[1]NAF 2010-2012 COSTING'!#REF!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42" l="1"/>
  <c r="A15" i="42"/>
  <c r="A14" i="42"/>
  <c r="A80" i="42"/>
  <c r="A79" i="42"/>
  <c r="A55" i="42"/>
  <c r="A51" i="42"/>
  <c r="A56" i="42"/>
  <c r="A49" i="42"/>
  <c r="A44" i="42"/>
  <c r="A23" i="42"/>
  <c r="A41" i="42"/>
  <c r="A21" i="42"/>
  <c r="A75" i="42"/>
  <c r="A11" i="42"/>
  <c r="A84" i="42"/>
  <c r="A90" i="42"/>
  <c r="A27" i="42"/>
  <c r="A33" i="42"/>
  <c r="A61" i="42"/>
  <c r="A38" i="42"/>
  <c r="A43" i="42"/>
  <c r="A16" i="42"/>
  <c r="A36" i="42"/>
  <c r="A76" i="42"/>
  <c r="A82" i="42"/>
  <c r="A58" i="42"/>
  <c r="A30" i="42" l="1"/>
  <c r="A54" i="42"/>
  <c r="A62" i="42"/>
  <c r="A70" i="42"/>
  <c r="A78" i="42"/>
  <c r="A86" i="42"/>
  <c r="A13" i="42"/>
  <c r="A29" i="42"/>
  <c r="A37" i="42"/>
  <c r="A45" i="42"/>
  <c r="A53" i="42"/>
  <c r="A69" i="42"/>
  <c r="A77" i="42"/>
  <c r="A85" i="42"/>
  <c r="G1" i="42"/>
  <c r="A31" i="42"/>
  <c r="A39" i="42"/>
  <c r="A47" i="42"/>
  <c r="A63" i="42"/>
  <c r="A71" i="42"/>
  <c r="A87" i="42"/>
  <c r="A8" i="42"/>
  <c r="A24" i="42"/>
  <c r="A32" i="42"/>
  <c r="A40" i="42"/>
  <c r="A48" i="42"/>
  <c r="A64" i="42"/>
  <c r="A72" i="42"/>
  <c r="A88" i="42"/>
  <c r="A46" i="42"/>
  <c r="A9" i="42"/>
  <c r="A17" i="42"/>
  <c r="A25" i="42"/>
  <c r="A57" i="42"/>
  <c r="A65" i="42"/>
  <c r="A73" i="42"/>
  <c r="A81" i="42"/>
  <c r="A89" i="42"/>
  <c r="A10" i="42"/>
  <c r="A18" i="42"/>
  <c r="A26" i="42"/>
  <c r="A34" i="42"/>
  <c r="A42" i="42"/>
  <c r="A50" i="42"/>
  <c r="A66" i="42"/>
  <c r="A74" i="42"/>
  <c r="A19" i="42"/>
  <c r="A35" i="42"/>
  <c r="A59" i="42"/>
  <c r="A67" i="42"/>
  <c r="A83" i="42"/>
  <c r="A91" i="42"/>
  <c r="A12" i="42"/>
  <c r="A20" i="42"/>
  <c r="A28" i="42"/>
  <c r="A52" i="42"/>
  <c r="A60" i="42"/>
  <c r="A68" i="42"/>
  <c r="A92" i="42"/>
  <c r="G10" i="13"/>
  <c r="F10" i="13"/>
  <c r="E10" i="13"/>
  <c r="D10" i="13"/>
  <c r="P90" i="36" l="1"/>
  <c r="O90" i="36"/>
  <c r="N90" i="36"/>
  <c r="M90" i="36"/>
  <c r="P88" i="36"/>
  <c r="O88" i="36"/>
  <c r="N88" i="36"/>
  <c r="M88" i="36"/>
  <c r="P87" i="36"/>
  <c r="O87" i="36"/>
  <c r="N87" i="36"/>
  <c r="M87" i="36"/>
  <c r="P86" i="36"/>
  <c r="O86" i="36"/>
  <c r="N86" i="36"/>
  <c r="M86" i="36"/>
  <c r="P84" i="36"/>
  <c r="O84" i="36"/>
  <c r="N84" i="36"/>
  <c r="M84" i="36"/>
  <c r="P82" i="36"/>
  <c r="O82" i="36"/>
  <c r="N82" i="36"/>
  <c r="M82" i="36"/>
  <c r="P80" i="36"/>
  <c r="O80" i="36"/>
  <c r="N80" i="36"/>
  <c r="M80" i="36"/>
  <c r="O78" i="36"/>
  <c r="M78" i="36"/>
  <c r="P78" i="36"/>
  <c r="N78" i="36"/>
  <c r="P81" i="36"/>
  <c r="P85" i="36" s="1"/>
  <c r="O81" i="36"/>
  <c r="O85" i="36" s="1"/>
  <c r="N81" i="36"/>
  <c r="N85" i="36" s="1"/>
  <c r="M81" i="36"/>
  <c r="M85" i="36" s="1"/>
  <c r="G88" i="36"/>
  <c r="F88" i="36"/>
  <c r="E88" i="36"/>
  <c r="D88" i="36"/>
  <c r="G87" i="36"/>
  <c r="F87" i="36"/>
  <c r="E87" i="36"/>
  <c r="D87" i="36"/>
  <c r="G86" i="36"/>
  <c r="F86" i="36"/>
  <c r="E86" i="36"/>
  <c r="D86" i="36"/>
  <c r="G84" i="36"/>
  <c r="F84" i="36"/>
  <c r="E84" i="36"/>
  <c r="D84" i="36"/>
  <c r="G82" i="36"/>
  <c r="F82" i="36"/>
  <c r="E82" i="36"/>
  <c r="D82" i="36"/>
  <c r="G90" i="36"/>
  <c r="F90" i="36"/>
  <c r="E90" i="36"/>
  <c r="D90" i="36"/>
  <c r="G80" i="36"/>
  <c r="F80" i="36"/>
  <c r="E80" i="36"/>
  <c r="D80" i="36"/>
  <c r="G78" i="36"/>
  <c r="F78" i="36"/>
  <c r="E78" i="36"/>
  <c r="D78" i="36"/>
  <c r="G81" i="36"/>
  <c r="G85" i="36" s="1"/>
  <c r="F81" i="36"/>
  <c r="F85" i="36" s="1"/>
  <c r="E81" i="36"/>
  <c r="D81" i="36"/>
  <c r="D85" i="36" s="1"/>
  <c r="P58" i="36"/>
  <c r="O58" i="36"/>
  <c r="N58" i="36"/>
  <c r="M58" i="36"/>
  <c r="P56" i="36"/>
  <c r="O56" i="36"/>
  <c r="N56" i="36"/>
  <c r="M56" i="36"/>
  <c r="P55" i="36"/>
  <c r="O55" i="36"/>
  <c r="N55" i="36"/>
  <c r="M55" i="36"/>
  <c r="P52" i="36"/>
  <c r="O52" i="36"/>
  <c r="N52" i="36"/>
  <c r="M52" i="36"/>
  <c r="P46" i="36"/>
  <c r="O46" i="36"/>
  <c r="M46" i="36"/>
  <c r="P48" i="36"/>
  <c r="O48" i="36"/>
  <c r="N48" i="36"/>
  <c r="M48" i="36"/>
  <c r="N46" i="36"/>
  <c r="N49" i="36"/>
  <c r="N53" i="36" s="1"/>
  <c r="N54" i="36" s="1"/>
  <c r="G74" i="36"/>
  <c r="D62" i="36"/>
  <c r="E62" i="36"/>
  <c r="F62" i="36"/>
  <c r="G62" i="36"/>
  <c r="D64" i="36"/>
  <c r="E64" i="36"/>
  <c r="F64" i="36"/>
  <c r="G64" i="36"/>
  <c r="D66" i="36"/>
  <c r="E66" i="36"/>
  <c r="F66" i="36"/>
  <c r="G66" i="36"/>
  <c r="D68" i="36"/>
  <c r="E68" i="36"/>
  <c r="F68" i="36"/>
  <c r="G68" i="36"/>
  <c r="F74" i="36"/>
  <c r="E74" i="36"/>
  <c r="D74" i="36"/>
  <c r="G65" i="36"/>
  <c r="F65" i="36"/>
  <c r="E65" i="36"/>
  <c r="D65" i="36"/>
  <c r="G53" i="36"/>
  <c r="F53" i="36"/>
  <c r="E53" i="36"/>
  <c r="D53" i="36"/>
  <c r="G50" i="36"/>
  <c r="G52" i="36" s="1"/>
  <c r="G49" i="36"/>
  <c r="F49" i="36"/>
  <c r="F50" i="36" s="1"/>
  <c r="E49" i="36"/>
  <c r="E50" i="36" s="1"/>
  <c r="D49" i="36"/>
  <c r="D50" i="36" s="1"/>
  <c r="G58" i="36"/>
  <c r="F58" i="36"/>
  <c r="E58" i="36"/>
  <c r="D58" i="36"/>
  <c r="G48" i="36"/>
  <c r="F48" i="36"/>
  <c r="E48" i="36"/>
  <c r="D48" i="36"/>
  <c r="G46" i="36"/>
  <c r="F46" i="36"/>
  <c r="E46" i="36"/>
  <c r="D46" i="36"/>
  <c r="D12" i="36"/>
  <c r="E12" i="36"/>
  <c r="G65" i="37"/>
  <c r="F65" i="37"/>
  <c r="E65" i="37"/>
  <c r="D65" i="37"/>
  <c r="G67" i="37"/>
  <c r="F67" i="37"/>
  <c r="E67" i="37"/>
  <c r="D67" i="37"/>
  <c r="G8" i="6"/>
  <c r="F8" i="6"/>
  <c r="E8" i="6"/>
  <c r="D8" i="6"/>
  <c r="F28" i="3"/>
  <c r="E28" i="3"/>
  <c r="D28" i="3"/>
  <c r="G26" i="3"/>
  <c r="F26" i="3"/>
  <c r="E26" i="3"/>
  <c r="D26" i="3"/>
  <c r="G25" i="3"/>
  <c r="D24" i="3"/>
  <c r="F22" i="3"/>
  <c r="E22" i="3"/>
  <c r="D22" i="3"/>
  <c r="G22" i="3"/>
  <c r="G19" i="3"/>
  <c r="F19" i="3"/>
  <c r="E19" i="3"/>
  <c r="D19" i="3"/>
  <c r="G18" i="3"/>
  <c r="F18" i="3"/>
  <c r="E18" i="3"/>
  <c r="D18" i="3"/>
  <c r="G16" i="3"/>
  <c r="F16" i="3"/>
  <c r="E16" i="3"/>
  <c r="D16" i="3"/>
  <c r="G13" i="3"/>
  <c r="F13" i="3"/>
  <c r="E13" i="3"/>
  <c r="D13" i="3"/>
  <c r="E32" i="12"/>
  <c r="F32" i="12"/>
  <c r="G32" i="12"/>
  <c r="D32" i="12"/>
  <c r="G8" i="13"/>
  <c r="F8" i="13"/>
  <c r="E8" i="13"/>
  <c r="D8" i="13"/>
  <c r="D10" i="15"/>
  <c r="E270" i="38"/>
  <c r="D270" i="38"/>
  <c r="C270" i="38"/>
  <c r="E266" i="38"/>
  <c r="E267" i="38" s="1"/>
  <c r="E263" i="38"/>
  <c r="E271" i="38" s="1"/>
  <c r="D263" i="38"/>
  <c r="D271" i="38" s="1"/>
  <c r="C263" i="38"/>
  <c r="C266" i="38" s="1"/>
  <c r="C267" i="38" s="1"/>
  <c r="E262" i="38"/>
  <c r="D262" i="38"/>
  <c r="C262" i="38"/>
  <c r="E260" i="38"/>
  <c r="D260" i="38"/>
  <c r="C260" i="38"/>
  <c r="E257" i="38"/>
  <c r="D257" i="38"/>
  <c r="C257" i="38"/>
  <c r="E240" i="38"/>
  <c r="D240" i="38"/>
  <c r="C240" i="38"/>
  <c r="E233" i="38"/>
  <c r="E241" i="38" s="1"/>
  <c r="D233" i="38"/>
  <c r="D236" i="38" s="1"/>
  <c r="D237" i="38" s="1"/>
  <c r="C233" i="38"/>
  <c r="C236" i="38" s="1"/>
  <c r="C237" i="38" s="1"/>
  <c r="E232" i="38"/>
  <c r="D232" i="38"/>
  <c r="C232" i="38"/>
  <c r="E230" i="38"/>
  <c r="D230" i="38"/>
  <c r="C230" i="38"/>
  <c r="E227" i="38"/>
  <c r="D227" i="38"/>
  <c r="C227" i="38"/>
  <c r="E210" i="38"/>
  <c r="D210" i="38"/>
  <c r="C210" i="38"/>
  <c r="E203" i="38"/>
  <c r="E211" i="38" s="1"/>
  <c r="D203" i="38"/>
  <c r="D206" i="38" s="1"/>
  <c r="D207" i="38" s="1"/>
  <c r="C203" i="38"/>
  <c r="C206" i="38" s="1"/>
  <c r="C207" i="38" s="1"/>
  <c r="E202" i="38"/>
  <c r="D202" i="38"/>
  <c r="C202" i="38"/>
  <c r="E200" i="38"/>
  <c r="D200" i="38"/>
  <c r="C200" i="38"/>
  <c r="E197" i="38"/>
  <c r="D197" i="38"/>
  <c r="C197" i="38"/>
  <c r="E180" i="38"/>
  <c r="D180" i="38"/>
  <c r="C180" i="38"/>
  <c r="E173" i="38"/>
  <c r="E181" i="38" s="1"/>
  <c r="D173" i="38"/>
  <c r="D181" i="38" s="1"/>
  <c r="C173" i="38"/>
  <c r="C176" i="38" s="1"/>
  <c r="C177" i="38" s="1"/>
  <c r="E172" i="38"/>
  <c r="D172" i="38"/>
  <c r="C172" i="38"/>
  <c r="E170" i="38"/>
  <c r="D170" i="38"/>
  <c r="C170" i="38"/>
  <c r="E167" i="38"/>
  <c r="D167" i="38"/>
  <c r="C167" i="38"/>
  <c r="E150" i="38"/>
  <c r="D150" i="38"/>
  <c r="C150" i="38"/>
  <c r="E143" i="38"/>
  <c r="E151" i="38" s="1"/>
  <c r="D143" i="38"/>
  <c r="D151" i="38" s="1"/>
  <c r="C143" i="38"/>
  <c r="C146" i="38" s="1"/>
  <c r="C147" i="38" s="1"/>
  <c r="E142" i="38"/>
  <c r="D142" i="38"/>
  <c r="C142" i="38"/>
  <c r="E140" i="38"/>
  <c r="D140" i="38"/>
  <c r="C140" i="38"/>
  <c r="E137" i="38"/>
  <c r="D137" i="38"/>
  <c r="C137" i="38"/>
  <c r="A123" i="38"/>
  <c r="E118" i="38"/>
  <c r="D118" i="38"/>
  <c r="C118" i="38"/>
  <c r="E111" i="38"/>
  <c r="E119" i="38" s="1"/>
  <c r="D111" i="38"/>
  <c r="D119" i="38" s="1"/>
  <c r="C111" i="38"/>
  <c r="C114" i="38" s="1"/>
  <c r="C115" i="38" s="1"/>
  <c r="E110" i="38"/>
  <c r="D110" i="38"/>
  <c r="C110" i="38"/>
  <c r="E108" i="38"/>
  <c r="D108" i="38"/>
  <c r="C108" i="38"/>
  <c r="E105" i="38"/>
  <c r="D105" i="38"/>
  <c r="C105" i="38"/>
  <c r="E88" i="38"/>
  <c r="D88" i="38"/>
  <c r="C88" i="38"/>
  <c r="D84" i="38"/>
  <c r="D85" i="38" s="1"/>
  <c r="E81" i="38"/>
  <c r="E89" i="38" s="1"/>
  <c r="D81" i="38"/>
  <c r="D89" i="38" s="1"/>
  <c r="C81" i="38"/>
  <c r="C84" i="38" s="1"/>
  <c r="C85" i="38" s="1"/>
  <c r="E80" i="38"/>
  <c r="D80" i="38"/>
  <c r="C80" i="38"/>
  <c r="E78" i="38"/>
  <c r="D78" i="38"/>
  <c r="C78" i="38"/>
  <c r="E75" i="38"/>
  <c r="D75" i="38"/>
  <c r="C75" i="38"/>
  <c r="E58" i="38"/>
  <c r="D58" i="38"/>
  <c r="C58" i="38"/>
  <c r="E51" i="38"/>
  <c r="E59" i="38" s="1"/>
  <c r="D51" i="38"/>
  <c r="D54" i="38" s="1"/>
  <c r="D55" i="38" s="1"/>
  <c r="C51" i="38"/>
  <c r="C54" i="38" s="1"/>
  <c r="C55" i="38" s="1"/>
  <c r="E50" i="38"/>
  <c r="D50" i="38"/>
  <c r="C50" i="38"/>
  <c r="E48" i="38"/>
  <c r="D48" i="38"/>
  <c r="C48" i="38"/>
  <c r="E45" i="38"/>
  <c r="D45" i="38"/>
  <c r="C45" i="38"/>
  <c r="E28" i="38"/>
  <c r="D28" i="38"/>
  <c r="C28" i="38"/>
  <c r="E21" i="38"/>
  <c r="E29" i="38" s="1"/>
  <c r="D21" i="38"/>
  <c r="D24" i="38" s="1"/>
  <c r="D25" i="38" s="1"/>
  <c r="C21" i="38"/>
  <c r="C24" i="38" s="1"/>
  <c r="C25" i="38" s="1"/>
  <c r="E20" i="38"/>
  <c r="D20" i="38"/>
  <c r="C20" i="38"/>
  <c r="E18" i="38"/>
  <c r="D18" i="38"/>
  <c r="C18" i="38"/>
  <c r="E15" i="38"/>
  <c r="D15" i="38"/>
  <c r="C15" i="38"/>
  <c r="E85" i="36" l="1"/>
  <c r="O49" i="36"/>
  <c r="P49" i="36"/>
  <c r="N50" i="36"/>
  <c r="M49" i="36"/>
  <c r="F69" i="36"/>
  <c r="F70" i="36" s="1"/>
  <c r="E69" i="36"/>
  <c r="E70" i="36" s="1"/>
  <c r="G69" i="36"/>
  <c r="G70" i="36" s="1"/>
  <c r="D69" i="36"/>
  <c r="D70" i="36" s="1"/>
  <c r="F52" i="36"/>
  <c r="E52" i="36"/>
  <c r="D55" i="36"/>
  <c r="D56" i="36" s="1"/>
  <c r="D54" i="36"/>
  <c r="D52" i="36"/>
  <c r="A135" i="38"/>
  <c r="C192" i="38"/>
  <c r="A226" i="38"/>
  <c r="A243" i="38"/>
  <c r="A69" i="38"/>
  <c r="D132" i="38"/>
  <c r="A187" i="38"/>
  <c r="A225" i="38"/>
  <c r="A72" i="38"/>
  <c r="A9" i="38"/>
  <c r="A73" i="38"/>
  <c r="A136" i="38"/>
  <c r="A153" i="38"/>
  <c r="D192" i="38"/>
  <c r="A247" i="38"/>
  <c r="A4" i="38"/>
  <c r="A12" i="38"/>
  <c r="A95" i="38"/>
  <c r="A157" i="38"/>
  <c r="A195" i="38"/>
  <c r="C252" i="38"/>
  <c r="A13" i="38"/>
  <c r="A35" i="38"/>
  <c r="A99" i="38"/>
  <c r="C162" i="38"/>
  <c r="A196" i="38"/>
  <c r="A213" i="38"/>
  <c r="D252" i="38"/>
  <c r="A39" i="38"/>
  <c r="A102" i="38"/>
  <c r="D162" i="38"/>
  <c r="A217" i="38"/>
  <c r="A255" i="38"/>
  <c r="A42" i="38"/>
  <c r="A103" i="38"/>
  <c r="A165" i="38"/>
  <c r="C222" i="38"/>
  <c r="A256" i="38"/>
  <c r="A43" i="38"/>
  <c r="A65" i="38"/>
  <c r="C132" i="38"/>
  <c r="A166" i="38"/>
  <c r="A183" i="38"/>
  <c r="D222" i="38"/>
  <c r="A273" i="38"/>
  <c r="D182" i="38"/>
  <c r="D183" i="38"/>
  <c r="D184" i="38" s="1"/>
  <c r="E61" i="38"/>
  <c r="E62" i="38" s="1"/>
  <c r="E60" i="38"/>
  <c r="E183" i="38"/>
  <c r="E184" i="38" s="1"/>
  <c r="E182" i="38"/>
  <c r="D91" i="38"/>
  <c r="D92" i="38" s="1"/>
  <c r="D90" i="38"/>
  <c r="D152" i="38"/>
  <c r="D153" i="38"/>
  <c r="D154" i="38" s="1"/>
  <c r="E242" i="38"/>
  <c r="E243" i="38"/>
  <c r="E244" i="38" s="1"/>
  <c r="E30" i="38"/>
  <c r="E31" i="38"/>
  <c r="E32" i="38" s="1"/>
  <c r="E213" i="38"/>
  <c r="E214" i="38" s="1"/>
  <c r="E212" i="38"/>
  <c r="E90" i="38"/>
  <c r="E91" i="38"/>
  <c r="E92" i="38" s="1"/>
  <c r="E153" i="38"/>
  <c r="E154" i="38" s="1"/>
  <c r="E152" i="38"/>
  <c r="D121" i="38"/>
  <c r="D122" i="38" s="1"/>
  <c r="D123" i="38"/>
  <c r="D124" i="38" s="1"/>
  <c r="D120" i="38"/>
  <c r="D272" i="38"/>
  <c r="D273" i="38"/>
  <c r="D274" i="38" s="1"/>
  <c r="E121" i="38"/>
  <c r="E122" i="38" s="1"/>
  <c r="E123" i="38"/>
  <c r="E124" i="38" s="1"/>
  <c r="E120" i="38"/>
  <c r="E272" i="38"/>
  <c r="E273" i="38"/>
  <c r="E274" i="38" s="1"/>
  <c r="D146" i="38"/>
  <c r="D147" i="38" s="1"/>
  <c r="C70" i="38"/>
  <c r="D114" i="38"/>
  <c r="D115" i="38" s="1"/>
  <c r="E176" i="38"/>
  <c r="E177" i="38" s="1"/>
  <c r="E236" i="38"/>
  <c r="E237" i="38" s="1"/>
  <c r="A248" i="38"/>
  <c r="A6" i="38"/>
  <c r="D10" i="38"/>
  <c r="A14" i="38"/>
  <c r="E24" i="38"/>
  <c r="E25" i="38" s="1"/>
  <c r="A31" i="38"/>
  <c r="A36" i="38"/>
  <c r="D40" i="38"/>
  <c r="A44" i="38"/>
  <c r="E54" i="38"/>
  <c r="E55" i="38" s="1"/>
  <c r="A61" i="38"/>
  <c r="A66" i="38"/>
  <c r="D70" i="38"/>
  <c r="A74" i="38"/>
  <c r="E84" i="38"/>
  <c r="E85" i="38" s="1"/>
  <c r="A91" i="38"/>
  <c r="A96" i="38"/>
  <c r="D100" i="38"/>
  <c r="A104" i="38"/>
  <c r="E114" i="38"/>
  <c r="E115" i="38" s="1"/>
  <c r="A121" i="38"/>
  <c r="B128" i="38"/>
  <c r="E132" i="38"/>
  <c r="A141" i="38"/>
  <c r="C144" i="38"/>
  <c r="A151" i="38"/>
  <c r="B158" i="38"/>
  <c r="E162" i="38"/>
  <c r="A171" i="38"/>
  <c r="C174" i="38"/>
  <c r="A181" i="38"/>
  <c r="B188" i="38"/>
  <c r="E192" i="38"/>
  <c r="A201" i="38"/>
  <c r="C204" i="38"/>
  <c r="A211" i="38"/>
  <c r="B218" i="38"/>
  <c r="E222" i="38"/>
  <c r="A231" i="38"/>
  <c r="C234" i="38"/>
  <c r="A241" i="38"/>
  <c r="B248" i="38"/>
  <c r="E252" i="38"/>
  <c r="A261" i="38"/>
  <c r="C264" i="38"/>
  <c r="A271" i="38"/>
  <c r="D176" i="38"/>
  <c r="D177" i="38" s="1"/>
  <c r="D266" i="38"/>
  <c r="D267" i="38" s="1"/>
  <c r="A158" i="38"/>
  <c r="A188" i="38"/>
  <c r="E206" i="38"/>
  <c r="E207" i="38" s="1"/>
  <c r="B6" i="38"/>
  <c r="E10" i="38"/>
  <c r="A19" i="38"/>
  <c r="C22" i="38"/>
  <c r="A29" i="38"/>
  <c r="B36" i="38"/>
  <c r="E40" i="38"/>
  <c r="A49" i="38"/>
  <c r="C52" i="38"/>
  <c r="A59" i="38"/>
  <c r="B66" i="38"/>
  <c r="E70" i="38"/>
  <c r="A79" i="38"/>
  <c r="C82" i="38"/>
  <c r="A89" i="38"/>
  <c r="B96" i="38"/>
  <c r="E100" i="38"/>
  <c r="A109" i="38"/>
  <c r="C112" i="38"/>
  <c r="A119" i="38"/>
  <c r="A129" i="38"/>
  <c r="F132" i="38"/>
  <c r="D144" i="38"/>
  <c r="C151" i="38"/>
  <c r="A159" i="38"/>
  <c r="F162" i="38"/>
  <c r="D174" i="38"/>
  <c r="C181" i="38"/>
  <c r="A189" i="38"/>
  <c r="F192" i="38"/>
  <c r="D204" i="38"/>
  <c r="C211" i="38"/>
  <c r="A219" i="38"/>
  <c r="F222" i="38"/>
  <c r="D234" i="38"/>
  <c r="C241" i="38"/>
  <c r="A249" i="38"/>
  <c r="F252" i="38"/>
  <c r="D264" i="38"/>
  <c r="C271" i="38"/>
  <c r="A5" i="38"/>
  <c r="C100" i="38"/>
  <c r="A128" i="38"/>
  <c r="E146" i="38"/>
  <c r="E147" i="38" s="1"/>
  <c r="A7" i="38"/>
  <c r="F10" i="38"/>
  <c r="D22" i="38"/>
  <c r="C29" i="38"/>
  <c r="A37" i="38"/>
  <c r="F40" i="38"/>
  <c r="D52" i="38"/>
  <c r="C59" i="38"/>
  <c r="A67" i="38"/>
  <c r="F70" i="38"/>
  <c r="D82" i="38"/>
  <c r="C89" i="38"/>
  <c r="A97" i="38"/>
  <c r="F100" i="38"/>
  <c r="D112" i="38"/>
  <c r="C119" i="38"/>
  <c r="A130" i="38"/>
  <c r="C133" i="38"/>
  <c r="E144" i="38"/>
  <c r="A160" i="38"/>
  <c r="C163" i="38"/>
  <c r="E174" i="38"/>
  <c r="A190" i="38"/>
  <c r="C193" i="38"/>
  <c r="E204" i="38"/>
  <c r="D211" i="38"/>
  <c r="A220" i="38"/>
  <c r="C223" i="38"/>
  <c r="E234" i="38"/>
  <c r="D241" i="38"/>
  <c r="A250" i="38"/>
  <c r="C253" i="38"/>
  <c r="E264" i="38"/>
  <c r="A8" i="38"/>
  <c r="C11" i="38"/>
  <c r="E22" i="38"/>
  <c r="D29" i="38"/>
  <c r="A38" i="38"/>
  <c r="C41" i="38"/>
  <c r="E52" i="38"/>
  <c r="D59" i="38"/>
  <c r="A68" i="38"/>
  <c r="C71" i="38"/>
  <c r="E82" i="38"/>
  <c r="A98" i="38"/>
  <c r="C101" i="38"/>
  <c r="E112" i="38"/>
  <c r="C130" i="38"/>
  <c r="D133" i="38"/>
  <c r="A138" i="38"/>
  <c r="A145" i="38"/>
  <c r="A148" i="38"/>
  <c r="C160" i="38"/>
  <c r="D163" i="38"/>
  <c r="A168" i="38"/>
  <c r="A175" i="38"/>
  <c r="A178" i="38"/>
  <c r="C190" i="38"/>
  <c r="D193" i="38"/>
  <c r="A198" i="38"/>
  <c r="A205" i="38"/>
  <c r="A208" i="38"/>
  <c r="C220" i="38"/>
  <c r="D223" i="38"/>
  <c r="A228" i="38"/>
  <c r="A235" i="38"/>
  <c r="A238" i="38"/>
  <c r="C250" i="38"/>
  <c r="D253" i="38"/>
  <c r="A258" i="38"/>
  <c r="A265" i="38"/>
  <c r="A268" i="38"/>
  <c r="C8" i="38"/>
  <c r="D11" i="38"/>
  <c r="A16" i="38"/>
  <c r="A23" i="38"/>
  <c r="A26" i="38"/>
  <c r="C38" i="38"/>
  <c r="D41" i="38"/>
  <c r="A46" i="38"/>
  <c r="A53" i="38"/>
  <c r="A56" i="38"/>
  <c r="C68" i="38"/>
  <c r="D71" i="38"/>
  <c r="A76" i="38"/>
  <c r="A83" i="38"/>
  <c r="A86" i="38"/>
  <c r="C98" i="38"/>
  <c r="D101" i="38"/>
  <c r="A106" i="38"/>
  <c r="A113" i="38"/>
  <c r="A116" i="38"/>
  <c r="E130" i="38"/>
  <c r="E133" i="38"/>
  <c r="A139" i="38"/>
  <c r="A143" i="38"/>
  <c r="A146" i="38"/>
  <c r="A149" i="38"/>
  <c r="E160" i="38"/>
  <c r="E163" i="38"/>
  <c r="A169" i="38"/>
  <c r="A173" i="38"/>
  <c r="A176" i="38"/>
  <c r="A179" i="38"/>
  <c r="E190" i="38"/>
  <c r="E193" i="38"/>
  <c r="A199" i="38"/>
  <c r="A203" i="38"/>
  <c r="A206" i="38"/>
  <c r="A209" i="38"/>
  <c r="E220" i="38"/>
  <c r="E223" i="38"/>
  <c r="A229" i="38"/>
  <c r="A233" i="38"/>
  <c r="A236" i="38"/>
  <c r="A239" i="38"/>
  <c r="E250" i="38"/>
  <c r="E253" i="38"/>
  <c r="A259" i="38"/>
  <c r="A263" i="38"/>
  <c r="A266" i="38"/>
  <c r="A269" i="38"/>
  <c r="A127" i="38"/>
  <c r="C10" i="38"/>
  <c r="C40" i="38"/>
  <c r="A218" i="38"/>
  <c r="F1" i="38"/>
  <c r="E8" i="38"/>
  <c r="E11" i="38"/>
  <c r="A17" i="38"/>
  <c r="A21" i="38"/>
  <c r="A24" i="38"/>
  <c r="A27" i="38"/>
  <c r="E38" i="38"/>
  <c r="E41" i="38"/>
  <c r="A47" i="38"/>
  <c r="A51" i="38"/>
  <c r="A54" i="38"/>
  <c r="A57" i="38"/>
  <c r="E68" i="38"/>
  <c r="E71" i="38"/>
  <c r="A77" i="38"/>
  <c r="A81" i="38"/>
  <c r="A84" i="38"/>
  <c r="A87" i="38"/>
  <c r="E98" i="38"/>
  <c r="E101" i="38"/>
  <c r="A107" i="38"/>
  <c r="A111" i="38"/>
  <c r="A114" i="38"/>
  <c r="A117" i="38"/>
  <c r="A131" i="38"/>
  <c r="A134" i="38"/>
  <c r="A161" i="38"/>
  <c r="A164" i="38"/>
  <c r="A191" i="38"/>
  <c r="A194" i="38"/>
  <c r="A221" i="38"/>
  <c r="A224" i="38"/>
  <c r="A251" i="38"/>
  <c r="A254" i="38"/>
  <c r="P53" i="36" l="1"/>
  <c r="P54" i="36" s="1"/>
  <c r="P50" i="36"/>
  <c r="O53" i="36"/>
  <c r="O54" i="36" s="1"/>
  <c r="O50" i="36"/>
  <c r="M53" i="36"/>
  <c r="M54" i="36" s="1"/>
  <c r="M50" i="36"/>
  <c r="G71" i="36"/>
  <c r="G72" i="36" s="1"/>
  <c r="F71" i="36"/>
  <c r="F72" i="36" s="1"/>
  <c r="E71" i="36"/>
  <c r="E72" i="36" s="1"/>
  <c r="D71" i="36"/>
  <c r="D72" i="36" s="1"/>
  <c r="G54" i="36"/>
  <c r="G55" i="36"/>
  <c r="G56" i="36" s="1"/>
  <c r="F55" i="36"/>
  <c r="F56" i="36" s="1"/>
  <c r="F54" i="36"/>
  <c r="E55" i="36"/>
  <c r="E56" i="36" s="1"/>
  <c r="E54" i="36"/>
  <c r="C272" i="38"/>
  <c r="C273" i="38"/>
  <c r="C274" i="38" s="1"/>
  <c r="C152" i="38"/>
  <c r="C153" i="38"/>
  <c r="C154" i="38" s="1"/>
  <c r="C30" i="38"/>
  <c r="C31" i="38"/>
  <c r="C32" i="38" s="1"/>
  <c r="C212" i="38"/>
  <c r="C213" i="38"/>
  <c r="C214" i="38" s="1"/>
  <c r="D212" i="38"/>
  <c r="D213" i="38"/>
  <c r="D214" i="38" s="1"/>
  <c r="D61" i="38"/>
  <c r="D62" i="38" s="1"/>
  <c r="D60" i="38"/>
  <c r="D242" i="38"/>
  <c r="D243" i="38"/>
  <c r="D244" i="38" s="1"/>
  <c r="C120" i="38"/>
  <c r="C121" i="38"/>
  <c r="C122" i="38" s="1"/>
  <c r="C60" i="38"/>
  <c r="C61" i="38"/>
  <c r="C62" i="38" s="1"/>
  <c r="C242" i="38"/>
  <c r="C243" i="38"/>
  <c r="C244" i="38" s="1"/>
  <c r="C182" i="38"/>
  <c r="C183" i="38"/>
  <c r="C184" i="38" s="1"/>
  <c r="D31" i="38"/>
  <c r="D32" i="38" s="1"/>
  <c r="D30" i="38"/>
  <c r="C90" i="38"/>
  <c r="C91" i="38"/>
  <c r="C92" i="38" s="1"/>
  <c r="G42" i="36"/>
  <c r="F42" i="36"/>
  <c r="G40" i="36"/>
  <c r="F40" i="36"/>
  <c r="G38" i="36"/>
  <c r="F38" i="36"/>
  <c r="G36" i="36"/>
  <c r="F36" i="36"/>
  <c r="G34" i="36"/>
  <c r="F34" i="36"/>
  <c r="G32" i="36"/>
  <c r="F32" i="36"/>
  <c r="G30" i="36"/>
  <c r="F30" i="36"/>
  <c r="D60" i="37"/>
  <c r="E60" i="37"/>
  <c r="F60" i="37"/>
  <c r="D77" i="37"/>
  <c r="E77" i="37"/>
  <c r="F77" i="37"/>
  <c r="D78" i="37"/>
  <c r="E78" i="37"/>
  <c r="F78" i="37"/>
  <c r="G78" i="37"/>
  <c r="D43" i="37"/>
  <c r="E43" i="37"/>
  <c r="F43" i="37"/>
  <c r="C123" i="38" l="1"/>
  <c r="C124" i="38" s="1"/>
  <c r="D14" i="36"/>
  <c r="D16" i="36" s="1"/>
  <c r="D18" i="36" s="1"/>
  <c r="D30" i="36" s="1"/>
  <c r="E10" i="36"/>
  <c r="G73" i="37"/>
  <c r="F73" i="37"/>
  <c r="E73" i="37"/>
  <c r="D73" i="37"/>
  <c r="G56" i="37"/>
  <c r="F56" i="37"/>
  <c r="E56" i="37"/>
  <c r="D56" i="37"/>
  <c r="G39" i="37"/>
  <c r="F39" i="37"/>
  <c r="E39" i="37"/>
  <c r="D39" i="37"/>
  <c r="G24" i="37"/>
  <c r="G14" i="37"/>
  <c r="G30" i="37" s="1"/>
  <c r="G32" i="37" s="1"/>
  <c r="F14" i="37"/>
  <c r="F30" i="37" s="1"/>
  <c r="F32" i="37" s="1"/>
  <c r="E14" i="37"/>
  <c r="E30" i="37" s="1"/>
  <c r="E32" i="37" s="1"/>
  <c r="D14" i="37"/>
  <c r="D30" i="37" s="1"/>
  <c r="D32" i="37" s="1"/>
  <c r="G12" i="37"/>
  <c r="G27" i="37" s="1"/>
  <c r="G29" i="37" s="1"/>
  <c r="F12" i="37"/>
  <c r="F27" i="37" s="1"/>
  <c r="F29" i="37" s="1"/>
  <c r="E12" i="37"/>
  <c r="E27" i="37" s="1"/>
  <c r="E29" i="37" s="1"/>
  <c r="D12" i="37"/>
  <c r="D27" i="37" s="1"/>
  <c r="D29" i="37" s="1"/>
  <c r="G10" i="37"/>
  <c r="F10" i="37"/>
  <c r="F24" i="37" s="1"/>
  <c r="E10" i="37"/>
  <c r="E24" i="37" s="1"/>
  <c r="D10" i="37"/>
  <c r="D24" i="37" s="1"/>
  <c r="B7" i="13" a="1"/>
  <c r="B7" i="13" s="1"/>
  <c r="D32" i="36" l="1"/>
  <c r="D34" i="36"/>
  <c r="D21" i="37"/>
  <c r="E21" i="37"/>
  <c r="E23" i="37"/>
  <c r="G21" i="37"/>
  <c r="F21" i="37"/>
  <c r="F23" i="37"/>
  <c r="G23" i="37"/>
  <c r="D26" i="36"/>
  <c r="D28" i="36"/>
  <c r="D22" i="36"/>
  <c r="D38" i="36" s="1"/>
  <c r="D20" i="36"/>
  <c r="E14" i="36"/>
  <c r="E16" i="36" s="1"/>
  <c r="F10" i="36"/>
  <c r="G57" i="37"/>
  <c r="D58" i="37"/>
  <c r="D59" i="37" s="1"/>
  <c r="D55" i="37"/>
  <c r="D53" i="37"/>
  <c r="F57" i="37"/>
  <c r="E55" i="37"/>
  <c r="E53" i="37"/>
  <c r="E58" i="37"/>
  <c r="E59" i="37" s="1"/>
  <c r="D57" i="37"/>
  <c r="F53" i="37"/>
  <c r="F55" i="37"/>
  <c r="F58" i="37"/>
  <c r="F59" i="37" s="1"/>
  <c r="F84" i="37"/>
  <c r="F75" i="37"/>
  <c r="F76" i="37" s="1"/>
  <c r="F72" i="37"/>
  <c r="F74" i="37"/>
  <c r="F70" i="37"/>
  <c r="D26" i="37"/>
  <c r="D40" i="37" s="1"/>
  <c r="F26" i="37"/>
  <c r="F40" i="37" s="1"/>
  <c r="E57" i="37"/>
  <c r="G75" i="37"/>
  <c r="G76" i="37" s="1"/>
  <c r="G72" i="37"/>
  <c r="G74" i="37"/>
  <c r="G70" i="37"/>
  <c r="G53" i="37"/>
  <c r="G61" i="37"/>
  <c r="G58" i="37"/>
  <c r="G59" i="37" s="1"/>
  <c r="G55" i="37"/>
  <c r="D70" i="37"/>
  <c r="D84" i="37"/>
  <c r="D75" i="37"/>
  <c r="D76" i="37" s="1"/>
  <c r="D72" i="37"/>
  <c r="D74" i="37"/>
  <c r="E26" i="37"/>
  <c r="E40" i="37" s="1"/>
  <c r="E84" i="37"/>
  <c r="E75" i="37"/>
  <c r="E76" i="37" s="1"/>
  <c r="E72" i="37"/>
  <c r="E70" i="37"/>
  <c r="E74" i="37"/>
  <c r="F41" i="37"/>
  <c r="G45" i="37"/>
  <c r="G26" i="37"/>
  <c r="G41" i="37"/>
  <c r="G42" i="37" s="1"/>
  <c r="E41" i="37"/>
  <c r="G79" i="37"/>
  <c r="G80" i="37" s="1"/>
  <c r="D61" i="37"/>
  <c r="E61" i="37"/>
  <c r="F61" i="37"/>
  <c r="G62" i="37"/>
  <c r="G63" i="37" s="1"/>
  <c r="D87" i="15"/>
  <c r="G85" i="15"/>
  <c r="F85" i="15"/>
  <c r="E85" i="15"/>
  <c r="G12" i="12"/>
  <c r="F12" i="12"/>
  <c r="E12" i="12"/>
  <c r="D12" i="12"/>
  <c r="G12" i="3"/>
  <c r="G28" i="3" s="1"/>
  <c r="F12" i="3"/>
  <c r="E12" i="3"/>
  <c r="D12" i="3"/>
  <c r="D42" i="36" l="1"/>
  <c r="D40" i="36"/>
  <c r="D23" i="37"/>
  <c r="G81" i="37"/>
  <c r="G64" i="37"/>
  <c r="E28" i="36"/>
  <c r="E26" i="36"/>
  <c r="E22" i="36"/>
  <c r="E38" i="36" s="1"/>
  <c r="E18" i="36"/>
  <c r="E30" i="36" s="1"/>
  <c r="E20" i="36"/>
  <c r="E36" i="36" s="1"/>
  <c r="F12" i="36"/>
  <c r="F14" i="36" s="1"/>
  <c r="F16" i="36" s="1"/>
  <c r="G10" i="36"/>
  <c r="G12" i="36" s="1"/>
  <c r="G14" i="36" s="1"/>
  <c r="G16" i="36" s="1"/>
  <c r="D41" i="37"/>
  <c r="E42" i="37"/>
  <c r="G46" i="37"/>
  <c r="G38" i="37"/>
  <c r="G36" i="37"/>
  <c r="G44" i="37"/>
  <c r="G47" i="37"/>
  <c r="F42" i="37"/>
  <c r="F36" i="37"/>
  <c r="F38" i="37"/>
  <c r="F50" i="37"/>
  <c r="D38" i="37"/>
  <c r="D50" i="37"/>
  <c r="D36" i="37"/>
  <c r="G40" i="37"/>
  <c r="E38" i="37"/>
  <c r="E50" i="37"/>
  <c r="E36" i="37"/>
  <c r="F79" i="37"/>
  <c r="D79" i="37"/>
  <c r="F62" i="37"/>
  <c r="E62" i="37"/>
  <c r="D62" i="37"/>
  <c r="E5" i="37"/>
  <c r="F5" i="37" s="1"/>
  <c r="G5" i="37" s="1"/>
  <c r="E4" i="37"/>
  <c r="F4" i="37" s="1"/>
  <c r="G4" i="37" s="1"/>
  <c r="E32" i="36" l="1"/>
  <c r="E34" i="36"/>
  <c r="E40" i="36"/>
  <c r="E42" i="36"/>
  <c r="G82" i="37"/>
  <c r="G84" i="37"/>
  <c r="F28" i="36"/>
  <c r="F26" i="36"/>
  <c r="G28" i="36"/>
  <c r="G26" i="36"/>
  <c r="G22" i="36"/>
  <c r="G18" i="36"/>
  <c r="G20" i="36"/>
  <c r="F22" i="36"/>
  <c r="F18" i="36"/>
  <c r="F20" i="36"/>
  <c r="E79" i="37"/>
  <c r="E81" i="37" s="1"/>
  <c r="E82" i="37" s="1"/>
  <c r="E63" i="37"/>
  <c r="E64" i="37"/>
  <c r="D80" i="37"/>
  <c r="D81" i="37"/>
  <c r="D82" i="37" s="1"/>
  <c r="F80" i="37"/>
  <c r="F81" i="37"/>
  <c r="F82" i="37" s="1"/>
  <c r="F44" i="37"/>
  <c r="F45" i="37"/>
  <c r="E44" i="37"/>
  <c r="E45" i="37"/>
  <c r="D63" i="37"/>
  <c r="D64" i="37"/>
  <c r="F63" i="37"/>
  <c r="F64" i="37"/>
  <c r="G50" i="37"/>
  <c r="G48" i="37"/>
  <c r="D42" i="37"/>
  <c r="C9" i="10"/>
  <c r="D9" i="10"/>
  <c r="E9" i="10"/>
  <c r="B9" i="10"/>
  <c r="E80" i="37" l="1"/>
  <c r="D45" i="37"/>
  <c r="D44" i="37"/>
  <c r="E46" i="37"/>
  <c r="E47" i="37"/>
  <c r="E48" i="37" s="1"/>
  <c r="F46" i="37"/>
  <c r="F47" i="37"/>
  <c r="F48" i="37" s="1"/>
  <c r="D46" i="37" l="1"/>
  <c r="D47" i="37"/>
  <c r="D48" i="37" s="1"/>
  <c r="E5" i="36" l="1"/>
  <c r="F5" i="36" s="1"/>
  <c r="G5" i="36" s="1"/>
  <c r="E4" i="36"/>
  <c r="F4" i="36" s="1"/>
  <c r="G4" i="36" s="1"/>
  <c r="G70" i="15"/>
  <c r="G71" i="15" s="1"/>
  <c r="E70" i="15"/>
  <c r="E71" i="15" s="1"/>
  <c r="G15" i="6"/>
  <c r="G21" i="6" s="1"/>
  <c r="F15" i="6"/>
  <c r="F21" i="6" s="1"/>
  <c r="E15" i="6"/>
  <c r="E21" i="6" s="1"/>
  <c r="D15" i="6"/>
  <c r="D21" i="6" s="1"/>
  <c r="D9" i="6"/>
  <c r="D26" i="6" s="1"/>
  <c r="D23" i="6" l="1"/>
  <c r="D24" i="6" s="1"/>
  <c r="D14" i="6"/>
  <c r="D12" i="6"/>
  <c r="D20" i="6"/>
  <c r="D17" i="6"/>
  <c r="D18" i="6" s="1"/>
  <c r="D22" i="6"/>
  <c r="D16" i="6"/>
  <c r="G21" i="12"/>
  <c r="G27" i="12" s="1"/>
  <c r="F21" i="12"/>
  <c r="E21" i="12"/>
  <c r="D21" i="12"/>
  <c r="D8" i="12"/>
  <c r="E17" i="3"/>
  <c r="D17" i="3"/>
  <c r="G17" i="3"/>
  <c r="F17" i="3"/>
  <c r="E14" i="3"/>
  <c r="D14" i="3"/>
  <c r="D8" i="3"/>
  <c r="G69" i="15"/>
  <c r="E69" i="15"/>
  <c r="G35" i="15"/>
  <c r="F35" i="15"/>
  <c r="E35" i="15"/>
  <c r="D35" i="15"/>
  <c r="E5" i="13"/>
  <c r="F5" i="13" s="1"/>
  <c r="G5" i="13" s="1"/>
  <c r="E4" i="13"/>
  <c r="F4" i="13" s="1"/>
  <c r="G4" i="13" s="1"/>
  <c r="D5" i="6"/>
  <c r="E5" i="6" s="1"/>
  <c r="F5" i="6" s="1"/>
  <c r="D4" i="6"/>
  <c r="D5" i="12"/>
  <c r="E5" i="12" s="1"/>
  <c r="F5" i="12" s="1"/>
  <c r="D4" i="12"/>
  <c r="E4" i="12" s="1"/>
  <c r="F4" i="12" s="1"/>
  <c r="E5" i="3"/>
  <c r="F5" i="3" s="1"/>
  <c r="G5" i="3" s="1"/>
  <c r="E4" i="3"/>
  <c r="F4" i="3" s="1"/>
  <c r="G4" i="3" s="1"/>
  <c r="G8" i="3" s="1"/>
  <c r="G41" i="15" l="1"/>
  <c r="D41" i="15"/>
  <c r="G8" i="12"/>
  <c r="E4" i="6"/>
  <c r="E9" i="6"/>
  <c r="E26" i="6" s="1"/>
  <c r="D27" i="12"/>
  <c r="E27" i="12"/>
  <c r="F27" i="12"/>
  <c r="G22" i="12"/>
  <c r="G23" i="3"/>
  <c r="G20" i="3"/>
  <c r="F14" i="3"/>
  <c r="G14" i="3"/>
  <c r="E8" i="12"/>
  <c r="F8" i="12"/>
  <c r="F8" i="3"/>
  <c r="E8" i="3"/>
  <c r="G28" i="12"/>
  <c r="E23" i="6" l="1"/>
  <c r="E24" i="6" s="1"/>
  <c r="E14" i="6"/>
  <c r="E17" i="6"/>
  <c r="E18" i="6" s="1"/>
  <c r="E12" i="6"/>
  <c r="E20" i="6"/>
  <c r="E22" i="6"/>
  <c r="E16" i="6"/>
  <c r="F4" i="6"/>
  <c r="G9" i="6" s="1"/>
  <c r="G26" i="6" s="1"/>
  <c r="F9" i="6"/>
  <c r="F26" i="6" s="1"/>
  <c r="D28" i="12"/>
  <c r="E26" i="12"/>
  <c r="E18" i="12"/>
  <c r="E29" i="12"/>
  <c r="E30" i="12" s="1"/>
  <c r="E23" i="12"/>
  <c r="E24" i="12" s="1"/>
  <c r="E20" i="12"/>
  <c r="F26" i="12"/>
  <c r="F18" i="12"/>
  <c r="F29" i="12"/>
  <c r="F30" i="12" s="1"/>
  <c r="F23" i="12"/>
  <c r="F24" i="12" s="1"/>
  <c r="F20" i="12"/>
  <c r="F28" i="12"/>
  <c r="G26" i="12"/>
  <c r="G23" i="12"/>
  <c r="G24" i="12" s="1"/>
  <c r="G20" i="12"/>
  <c r="G29" i="12"/>
  <c r="G30" i="12" s="1"/>
  <c r="G18" i="12"/>
  <c r="E28" i="12"/>
  <c r="F22" i="12"/>
  <c r="E22" i="12"/>
  <c r="D23" i="12"/>
  <c r="D24" i="12" s="1"/>
  <c r="D20" i="12"/>
  <c r="D26" i="12"/>
  <c r="D18" i="12"/>
  <c r="D29" i="12"/>
  <c r="D30" i="12" s="1"/>
  <c r="D22" i="12"/>
  <c r="F20" i="3"/>
  <c r="F23" i="3"/>
  <c r="D20" i="3"/>
  <c r="D23" i="3"/>
  <c r="E20" i="3"/>
  <c r="E23" i="3"/>
  <c r="G24" i="3"/>
  <c r="C102" i="15"/>
  <c r="G58" i="15"/>
  <c r="E58" i="15"/>
  <c r="G66" i="15"/>
  <c r="G67" i="15" s="1"/>
  <c r="F66" i="15"/>
  <c r="F67" i="15" s="1"/>
  <c r="E66" i="15"/>
  <c r="E67" i="15" s="1"/>
  <c r="G65" i="15"/>
  <c r="F65" i="15"/>
  <c r="E65" i="15"/>
  <c r="D11" i="15"/>
  <c r="D15" i="15"/>
  <c r="G15" i="15"/>
  <c r="E15" i="15"/>
  <c r="G12" i="6" l="1"/>
  <c r="G20" i="6"/>
  <c r="G17" i="6"/>
  <c r="G18" i="6" s="1"/>
  <c r="G23" i="6"/>
  <c r="G24" i="6" s="1"/>
  <c r="G14" i="6"/>
  <c r="G16" i="6"/>
  <c r="G22" i="6"/>
  <c r="F12" i="6"/>
  <c r="F20" i="6"/>
  <c r="F17" i="6"/>
  <c r="F18" i="6" s="1"/>
  <c r="F14" i="6"/>
  <c r="F23" i="6"/>
  <c r="F24" i="6" s="1"/>
  <c r="F16" i="6"/>
  <c r="F22" i="6"/>
  <c r="D25" i="3"/>
  <c r="F24" i="3"/>
  <c r="F25" i="3"/>
  <c r="E25" i="3"/>
  <c r="E24" i="3"/>
  <c r="F68" i="15"/>
  <c r="D16" i="15"/>
  <c r="D17" i="15" s="1"/>
  <c r="G16" i="15"/>
  <c r="G17" i="15" s="1"/>
  <c r="E16" i="15"/>
  <c r="E17" i="15" s="1"/>
  <c r="F72" i="15" l="1"/>
  <c r="F69" i="15"/>
  <c r="F70" i="15"/>
  <c r="F71" i="15" s="1"/>
  <c r="G73" i="15"/>
  <c r="G74" i="15" s="1"/>
  <c r="E73" i="15"/>
  <c r="E74" i="15" s="1"/>
  <c r="D73" i="15"/>
  <c r="D74" i="15" s="1"/>
  <c r="E53" i="15"/>
  <c r="F53" i="15"/>
  <c r="G53" i="15"/>
  <c r="E54" i="15"/>
  <c r="F54" i="15"/>
  <c r="F56" i="15" s="1"/>
  <c r="G54" i="15"/>
  <c r="F58" i="15" l="1"/>
  <c r="F59" i="15" s="1"/>
  <c r="F57" i="15"/>
  <c r="F73" i="15" l="1"/>
  <c r="F74" i="15" s="1"/>
  <c r="G86" i="15" l="1"/>
  <c r="G87" i="15" s="1"/>
  <c r="F86" i="15"/>
  <c r="F87" i="15" s="1"/>
  <c r="E86" i="15"/>
  <c r="E87" i="15" s="1"/>
  <c r="D24" i="15"/>
  <c r="D21" i="15"/>
  <c r="D23" i="15" s="1"/>
  <c r="D5" i="15"/>
  <c r="D4" i="15"/>
  <c r="E10" i="15" s="1"/>
  <c r="D26" i="15" l="1"/>
  <c r="D28" i="15" s="1"/>
  <c r="E11" i="15"/>
  <c r="E4" i="15"/>
  <c r="F10" i="15" s="1"/>
  <c r="E5" i="15"/>
  <c r="E21" i="15"/>
  <c r="E23" i="15" s="1"/>
  <c r="E24" i="15"/>
  <c r="F11" i="15" l="1"/>
  <c r="F14" i="15" s="1"/>
  <c r="F15" i="15" s="1"/>
  <c r="E26" i="15"/>
  <c r="E28" i="15" s="1"/>
  <c r="F4" i="15"/>
  <c r="G10" i="15" s="1"/>
  <c r="F24" i="15"/>
  <c r="F21" i="15"/>
  <c r="F23" i="15" s="1"/>
  <c r="F5" i="15"/>
  <c r="D30" i="15"/>
  <c r="E10" i="10"/>
  <c r="D10" i="10"/>
  <c r="D37" i="15" l="1"/>
  <c r="D38" i="15" s="1"/>
  <c r="D34" i="15"/>
  <c r="D43" i="15"/>
  <c r="D44" i="15" s="1"/>
  <c r="D36" i="15"/>
  <c r="D42" i="15"/>
  <c r="D32" i="15"/>
  <c r="G24" i="15"/>
  <c r="G11" i="15"/>
  <c r="F16" i="15"/>
  <c r="F17" i="15" s="1"/>
  <c r="F26" i="15"/>
  <c r="F28" i="15" s="1"/>
  <c r="G21" i="15"/>
  <c r="G23" i="15" s="1"/>
  <c r="E30" i="15"/>
  <c r="E48" i="15" l="1"/>
  <c r="E37" i="15"/>
  <c r="E38" i="15" s="1"/>
  <c r="E34" i="15"/>
  <c r="E36" i="15"/>
  <c r="E41" i="15"/>
  <c r="E42" i="15" s="1"/>
  <c r="E55" i="15"/>
  <c r="E32" i="15"/>
  <c r="F30" i="15"/>
  <c r="G26" i="15"/>
  <c r="G28" i="15" s="1"/>
  <c r="E40" i="15" l="1"/>
  <c r="G40" i="15"/>
  <c r="F37" i="15"/>
  <c r="F38" i="15" s="1"/>
  <c r="F34" i="15"/>
  <c r="D40" i="15"/>
  <c r="F36" i="15"/>
  <c r="E43" i="15"/>
  <c r="E44" i="15" s="1"/>
  <c r="F48" i="15"/>
  <c r="F63" i="15" s="1"/>
  <c r="E51" i="15"/>
  <c r="E59" i="15" s="1"/>
  <c r="E63" i="15"/>
  <c r="E57" i="15"/>
  <c r="F32" i="15"/>
  <c r="G30" i="15"/>
  <c r="C10" i="10"/>
  <c r="B10" i="10"/>
  <c r="G37" i="15" l="1"/>
  <c r="G38" i="15" s="1"/>
  <c r="G34" i="15"/>
  <c r="G43" i="15"/>
  <c r="G44" i="15" s="1"/>
  <c r="G36" i="15"/>
  <c r="G42" i="15"/>
  <c r="G48" i="15"/>
  <c r="F41" i="15"/>
  <c r="F40" i="15"/>
  <c r="F55" i="15"/>
  <c r="F51" i="15"/>
  <c r="G32" i="15"/>
  <c r="L14" i="7"/>
  <c r="K14" i="7"/>
  <c r="J14" i="7"/>
  <c r="F42" i="15" l="1"/>
  <c r="F43" i="15"/>
  <c r="F44" i="15" s="1"/>
  <c r="G51" i="15"/>
  <c r="G59" i="15" s="1"/>
  <c r="G55" i="15"/>
  <c r="G57" i="15"/>
  <c r="G63" i="15"/>
  <c r="D36" i="3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<sst xmlns="http://schemas.openxmlformats.org/spreadsheetml/2006/main" count="1666" uniqueCount="771">
  <si>
    <t>Overall Financing Summary</t>
  </si>
  <si>
    <t>Total need $</t>
  </si>
  <si>
    <t>Domestic resources</t>
  </si>
  <si>
    <t xml:space="preserve">External resources </t>
  </si>
  <si>
    <t>Partner 1</t>
  </si>
  <si>
    <t>Partner 2</t>
  </si>
  <si>
    <t>Partner 3</t>
  </si>
  <si>
    <t>Total resources  available</t>
  </si>
  <si>
    <t>Financial gap</t>
  </si>
  <si>
    <t>Request to GF</t>
  </si>
  <si>
    <t>Please change currency if using EUROS</t>
  </si>
  <si>
    <t xml:space="preserve">Community Case Management </t>
  </si>
  <si>
    <t>Private Sector</t>
  </si>
  <si>
    <t>Target coverage</t>
  </si>
  <si>
    <t>Take account of the different coverage target for each sector (e.g. public health facilities 100% of malaria cases targeted, iCCM 100%, private sector 15%)</t>
  </si>
  <si>
    <t xml:space="preserve">Insert the % target for public sector health facility coverage (should be close to 100%) </t>
  </si>
  <si>
    <t>Total number of ACTs needed</t>
  </si>
  <si>
    <t>Community Case Management</t>
  </si>
  <si>
    <r>
      <t xml:space="preserve">No.of treatments financed </t>
    </r>
    <r>
      <rPr>
        <b/>
        <i/>
        <sz val="10"/>
        <color theme="1"/>
        <rFont val="Arial"/>
        <family val="2"/>
      </rPr>
      <t/>
    </r>
  </si>
  <si>
    <t xml:space="preserve"> Request to be financed through GF funding proposal</t>
  </si>
  <si>
    <t>Total need $*</t>
  </si>
  <si>
    <t>External resources (name partners)</t>
  </si>
  <si>
    <t>"Please change currency if using EUROS</t>
  </si>
  <si>
    <t>Malaria endemic</t>
  </si>
  <si>
    <t xml:space="preserve">Insert population growth </t>
  </si>
  <si>
    <t>Malaria free</t>
  </si>
  <si>
    <t>Total number of suspected malaria  cases</t>
  </si>
  <si>
    <t>Country target for microscopy vs RDT</t>
  </si>
  <si>
    <t xml:space="preserve">% diagnostic coverage by microscopy </t>
  </si>
  <si>
    <t xml:space="preserve">% diagnostic coverage by RDT </t>
  </si>
  <si>
    <t xml:space="preserve"> Insert % pregnant women</t>
  </si>
  <si>
    <t xml:space="preserve"> Insert % children under 1</t>
  </si>
  <si>
    <t>Baseline</t>
  </si>
  <si>
    <t>Country targets</t>
  </si>
  <si>
    <t>Assumptions</t>
  </si>
  <si>
    <t>Programmatic need for campaigns: population of target area (A)</t>
  </si>
  <si>
    <t>(optional) For countries where the census is greater than 5 years old, consider including an up to 10% buffer</t>
  </si>
  <si>
    <t>If the census is &gt; 5 years old the country can consider including a buffer up to 10%  or use data from previous campaigns to justify a buffer amount.  INSERT date of census</t>
  </si>
  <si>
    <t xml:space="preserve"> Total Campaign need (B)</t>
  </si>
  <si>
    <t xml:space="preserve">insert the number of pregnant women by multiplying population by % of pregnant women </t>
  </si>
  <si>
    <t>where ANC coverage is less  than universal insert % of pregnant women covered and factor in scale up</t>
  </si>
  <si>
    <t>multiply ANC coverage by number of pregnant women living in malarious areas</t>
  </si>
  <si>
    <t xml:space="preserve">insert the number of infants by multiplying population by % of infants </t>
  </si>
  <si>
    <t>where EPI coverage is less  than universal insert % of infants covered and factor in scale up</t>
  </si>
  <si>
    <t>multiply EPI coverage by number of infants living in malarious areas</t>
  </si>
  <si>
    <t>Existing number of nets financed or pledged</t>
  </si>
  <si>
    <t xml:space="preserve">subtracted the number of nets financed from the number of nets required </t>
  </si>
  <si>
    <t>Request to be financed through GF funding proposal (J)</t>
  </si>
  <si>
    <t>Spend if all nets conventional</t>
  </si>
  <si>
    <t>Available funds to upgrade to PBOs</t>
  </si>
  <si>
    <t>%</t>
  </si>
  <si>
    <t>#</t>
  </si>
  <si>
    <t>Q. Remaining gap in PBO nets: O-P</t>
  </si>
  <si>
    <t xml:space="preserve">Nets funded </t>
  </si>
  <si>
    <t>GF</t>
  </si>
  <si>
    <t>DFID</t>
  </si>
  <si>
    <t>PMI</t>
  </si>
  <si>
    <t>Government</t>
  </si>
  <si>
    <t>total</t>
  </si>
  <si>
    <t>Replace all figures in the table with your own data</t>
  </si>
  <si>
    <t>Financial assumptions - example</t>
  </si>
  <si>
    <t>US$</t>
  </si>
  <si>
    <t>Cost of net</t>
  </si>
  <si>
    <t>Warehousing</t>
  </si>
  <si>
    <t>Distribution</t>
  </si>
  <si>
    <t xml:space="preserve">training </t>
  </si>
  <si>
    <t>microplanning</t>
  </si>
  <si>
    <t>social mobilisation</t>
  </si>
  <si>
    <t>m and e includes supervision</t>
  </si>
  <si>
    <t xml:space="preserve">Total per net </t>
  </si>
  <si>
    <t>Targeted population for IRS</t>
  </si>
  <si>
    <t>Calculating human and financial needs for spray operations</t>
  </si>
  <si>
    <t>Insecticide quantification</t>
  </si>
  <si>
    <t>Cost is calculated by multiplying the average sprayable surface per structure (including costs for transport, storage and disposal. Where there is insecticide rotation, ensure to calculate differently for each chemical as the unit price will differ depending on which insecticide is being used per cycle) by the number of structures</t>
  </si>
  <si>
    <t>Equipment (pumps, protective gear, etc.)</t>
  </si>
  <si>
    <t>Includes pumps, spares, personal protective equipment, camp gear etc.</t>
  </si>
  <si>
    <t>Spray Operations and Administrative costs</t>
  </si>
  <si>
    <t>Includes personnel costs, transport, storage, waste management and staging/washing facility rental</t>
  </si>
  <si>
    <t>Training and Supervision</t>
  </si>
  <si>
    <t>Includes personnel costs, materials, food, facility rental for training and follow on supervision costs</t>
  </si>
  <si>
    <t>Community mobililzation</t>
  </si>
  <si>
    <t>includes personnel costs and materials for community mobilizers</t>
  </si>
  <si>
    <t>Monitoring and Reporting</t>
  </si>
  <si>
    <t>includes entomological and susceptibility monitoring, mapping and spray data management and reporting</t>
  </si>
  <si>
    <t>Total cost per year  (insert currency)</t>
  </si>
  <si>
    <t>insert insecticide/insecticides that are to be used</t>
  </si>
  <si>
    <t>2.3.2</t>
  </si>
  <si>
    <t>2.4.1</t>
  </si>
  <si>
    <t>2.4.2</t>
  </si>
  <si>
    <t>2.4.3</t>
  </si>
  <si>
    <t>Total population</t>
  </si>
  <si>
    <t>Number of children under five years in targeted area</t>
  </si>
  <si>
    <t xml:space="preserve">Total number of AQ-SP required in a year </t>
  </si>
  <si>
    <t>Total per child per year</t>
  </si>
  <si>
    <t>Use data from field experience or if this is not available refer to cost experiences of LLIN campaigns</t>
  </si>
  <si>
    <t>Approximate need for IPTp</t>
  </si>
  <si>
    <t>Ideally target represents 100% of all pregnant women living in areas of stable transmission but where ANC coverage is low factor in increasing coverage over time</t>
  </si>
  <si>
    <t>GAP ANALYSIS AND ASSUMPTIONS FOR MONITORING AND EVALUATION</t>
  </si>
  <si>
    <t>Monitoring and evaluation needs</t>
  </si>
  <si>
    <t>2023 (n)</t>
  </si>
  <si>
    <t>2023 (cost)</t>
  </si>
  <si>
    <t>Unit Cost per activity</t>
  </si>
  <si>
    <t xml:space="preserve">Comment: Provide the number (n) for each of the activity planned per year based on the NSP. The unit cost for each activity will help derive the total cost </t>
  </si>
  <si>
    <t>Routine surveillance</t>
  </si>
  <si>
    <t>Routine Logistics Monitoring</t>
  </si>
  <si>
    <t>Meetings for decision making</t>
  </si>
  <si>
    <t>Drug efficacy monitoring</t>
  </si>
  <si>
    <t>Insecticide resistance monitoring</t>
  </si>
  <si>
    <t>MIS survey</t>
  </si>
  <si>
    <t>LLIN durability monitoring</t>
  </si>
  <si>
    <t>Pharmacovigilance</t>
  </si>
  <si>
    <t>LLIN tracking surveys</t>
  </si>
  <si>
    <t>IRS quality assurance</t>
  </si>
  <si>
    <t>Strengthening capacity to enforce regulations</t>
  </si>
  <si>
    <t>Equipment (computers, GPS, PDAs etc)</t>
  </si>
  <si>
    <t>Operational research</t>
  </si>
  <si>
    <t>Epidemic forecasting systems / data collection</t>
  </si>
  <si>
    <t>Others</t>
  </si>
  <si>
    <t>Total estimated costs</t>
  </si>
  <si>
    <t>Available resources</t>
  </si>
  <si>
    <t>FUNDING GAP</t>
  </si>
  <si>
    <r>
      <t>* N</t>
    </r>
    <r>
      <rPr>
        <i/>
        <sz val="9"/>
        <color theme="1"/>
        <rFont val="Arial"/>
        <family val="2"/>
      </rPr>
      <t>otes below the completed table should be included to indicate source of cost estimates (e.g. national budgets, generic estimates given below etc)</t>
    </r>
  </si>
  <si>
    <t>GAP ANALYSIS AND ASSUMPTIONS FOR PROGRAMME MANAGEMENT AND INSTITUTIONAL STRENGTHENING</t>
  </si>
  <si>
    <r>
      <t> </t>
    </r>
    <r>
      <rPr>
        <b/>
        <sz val="10"/>
        <color theme="1"/>
        <rFont val="Arial"/>
        <family val="2"/>
      </rPr>
      <t>Area</t>
    </r>
  </si>
  <si>
    <t>Staff levels</t>
  </si>
  <si>
    <t>Need</t>
  </si>
  <si>
    <t>Available</t>
  </si>
  <si>
    <t>Gap</t>
  </si>
  <si>
    <t>Management and Technical Support</t>
  </si>
  <si>
    <t>Programme Manager</t>
  </si>
  <si>
    <t xml:space="preserve">Overall Management / Coordination / Reviews </t>
  </si>
  <si>
    <t>Deputy Programme manager</t>
  </si>
  <si>
    <t>Decentralized Planning support (malaria specific)</t>
  </si>
  <si>
    <t xml:space="preserve">Case Management </t>
  </si>
  <si>
    <t xml:space="preserve">Policy Development and Dissemination </t>
  </si>
  <si>
    <t>Vector Control</t>
  </si>
  <si>
    <t>NMCP Operations Support</t>
  </si>
  <si>
    <t>Advocacy, communication and Social mobilization</t>
  </si>
  <si>
    <t>Vehicles/ Motorcycles + Maintenance</t>
  </si>
  <si>
    <t>Epidemic preparedness and response</t>
  </si>
  <si>
    <t>Computers  / Office Equipment</t>
  </si>
  <si>
    <t>Surveillance Monitoring and Evaluation and Operational Research</t>
  </si>
  <si>
    <t>Field Travel / Supervision </t>
  </si>
  <si>
    <t>Resource Mobilization and Partnerships</t>
  </si>
  <si>
    <t>General; Office costs</t>
  </si>
  <si>
    <t>Planning</t>
  </si>
  <si>
    <t>NMCP Provincial Operations Support</t>
  </si>
  <si>
    <t>Training coordinator</t>
  </si>
  <si>
    <t xml:space="preserve">Staff </t>
  </si>
  <si>
    <t>Logistician</t>
  </si>
  <si>
    <t>Total</t>
  </si>
  <si>
    <t>Institutional Strengthening</t>
  </si>
  <si>
    <t xml:space="preserve">National / Provincial Laboratory </t>
  </si>
  <si>
    <t>Minilabs (PV)</t>
  </si>
  <si>
    <t>Health Facility Laboratory Capacity (Microscopes)</t>
  </si>
  <si>
    <t>Supply / Drug Management Institutions (including stores, TA, installation, running)</t>
  </si>
  <si>
    <t>Training General / Sector wide</t>
  </si>
  <si>
    <t>Update of training curricula, pre-service</t>
  </si>
  <si>
    <t xml:space="preserve">Develop and Disseminate Job Aides </t>
  </si>
  <si>
    <t>Human Resources</t>
  </si>
  <si>
    <t>Supportive Supervision from Provincial / District HMT</t>
  </si>
  <si>
    <t>Supportive supervision / QC-QA / OTJ from provincial, district laboratory</t>
  </si>
  <si>
    <t>Unspecified Technical Assistance</t>
  </si>
  <si>
    <t xml:space="preserve">Total estimated costs </t>
  </si>
  <si>
    <t xml:space="preserve">Available resources </t>
  </si>
  <si>
    <t>Available Resources</t>
  </si>
  <si>
    <t xml:space="preserve">FUNDING GAP </t>
  </si>
  <si>
    <t>COMMENT: The list in the table above is not exhaustive. Each country needs to tailor this list to their specific needs and requirement.</t>
  </si>
  <si>
    <r>
      <t>ADVOCACY</t>
    </r>
    <r>
      <rPr>
        <b/>
        <sz val="10"/>
        <color rgb="FF000000"/>
        <rFont val="Arial"/>
        <family val="2"/>
      </rPr>
      <t> </t>
    </r>
  </si>
  <si>
    <t>Advocacy Meetings (National)</t>
  </si>
  <si>
    <t>Decision Makers / Leaders</t>
  </si>
  <si>
    <t>Technical Groups (e.g. Medical Associations, Media, etc.)</t>
  </si>
  <si>
    <t>Mass Advocacy Event (AMD)</t>
  </si>
  <si>
    <t>Quarterly Malaria Newsletter</t>
  </si>
  <si>
    <t>District/Community Advocacy Groups</t>
  </si>
  <si>
    <t>Materials design</t>
  </si>
  <si>
    <t>Establish District Advocacy Groups</t>
  </si>
  <si>
    <t xml:space="preserve">Printed material production and distribution </t>
  </si>
  <si>
    <t>Community Education Meetings</t>
  </si>
  <si>
    <t>School Health Curriculum support</t>
  </si>
  <si>
    <t>GAP in resources</t>
  </si>
  <si>
    <t>Development of materials (CORPS/CHWs)</t>
  </si>
  <si>
    <r>
      <t>Materials / Train CHWs</t>
    </r>
    <r>
      <rPr>
        <sz val="10"/>
        <color theme="1"/>
        <rFont val="Arial"/>
        <family val="2"/>
      </rPr>
      <t> </t>
    </r>
  </si>
  <si>
    <t xml:space="preserve">Mass Communications </t>
  </si>
  <si>
    <t>(NMS, Core Interventions, Multiple Delivery Techniques except IPC)</t>
  </si>
  <si>
    <t>Development Materials</t>
  </si>
  <si>
    <t>Campaign (non-specified)</t>
  </si>
  <si>
    <t>Specific Campaigns (planned)</t>
  </si>
  <si>
    <t>ITN Use</t>
  </si>
  <si>
    <t xml:space="preserve">IRS </t>
  </si>
  <si>
    <t>Current treatment policy</t>
  </si>
  <si>
    <t xml:space="preserve">Mass media campaign on MIP </t>
  </si>
  <si>
    <t>ITNs</t>
  </si>
  <si>
    <t>GF gap analysis</t>
  </si>
  <si>
    <t>row 14</t>
  </si>
  <si>
    <t>row 15</t>
  </si>
  <si>
    <t>Include population growth</t>
  </si>
  <si>
    <t>Country Targets</t>
  </si>
  <si>
    <t>row 16</t>
  </si>
  <si>
    <t>row 19</t>
  </si>
  <si>
    <t>Total nets required for ANC (D)</t>
  </si>
  <si>
    <t>row 20</t>
  </si>
  <si>
    <t>row 21</t>
  </si>
  <si>
    <t>insert number of ITNs required for distribution through school campaigns</t>
  </si>
  <si>
    <t>Continuous distribution: children under 1 in all malarious areas through EPI clinics (multiply population by % children under 1)  (A*J4)</t>
  </si>
  <si>
    <t>row 18</t>
  </si>
  <si>
    <t>row 22</t>
  </si>
  <si>
    <t>row 24</t>
  </si>
  <si>
    <t>row 26</t>
  </si>
  <si>
    <t>Total ITNs planned to be met under other programmes  (H)</t>
  </si>
  <si>
    <t>ITNs funded by domestic resources (H1)</t>
  </si>
  <si>
    <t>ITNs funded from external resources by external  donors (H2)</t>
  </si>
  <si>
    <t>Insert names of external donors</t>
  </si>
  <si>
    <t>row 28</t>
  </si>
  <si>
    <t>row 31</t>
  </si>
  <si>
    <t>Expected annual gap in achieving targets  (number of nets required minus number of nets funded) (G-H=I)</t>
  </si>
  <si>
    <t>row 34</t>
  </si>
  <si>
    <t>row 36</t>
  </si>
  <si>
    <t>row 38</t>
  </si>
  <si>
    <t xml:space="preserve">Outstanding gap (L) </t>
  </si>
  <si>
    <t>Prioritised Above Allocation request</t>
  </si>
  <si>
    <r>
      <t xml:space="preserve">Please note whether a) the gap is for the whole cost of the ITN, </t>
    </r>
    <r>
      <rPr>
        <b/>
        <sz val="11"/>
        <color theme="1"/>
        <rFont val="Arial"/>
        <family val="2"/>
      </rPr>
      <t xml:space="preserve">OR </t>
    </r>
    <r>
      <rPr>
        <sz val="11"/>
        <color theme="1"/>
        <rFont val="Arial"/>
        <family val="2"/>
      </rPr>
      <t xml:space="preserve">b) the gap </t>
    </r>
    <r>
      <rPr>
        <i/>
        <sz val="11"/>
        <color theme="1"/>
        <rFont val="Arial"/>
        <family val="2"/>
      </rPr>
      <t>is to cover the price increment from a pyrethroid-only ITN</t>
    </r>
  </si>
  <si>
    <t>Types of nets</t>
  </si>
  <si>
    <t>Small gaps outstanding in final year of grant in this example</t>
  </si>
  <si>
    <t>row 41</t>
  </si>
  <si>
    <t>row 42</t>
  </si>
  <si>
    <t>Of total net need, number that should be PBO nets (M1)</t>
  </si>
  <si>
    <t>row 43</t>
  </si>
  <si>
    <t>row 44</t>
  </si>
  <si>
    <t>Total PBOs funded by other sources (government or external partners)(M2)</t>
  </si>
  <si>
    <t>row 45</t>
  </si>
  <si>
    <t>row 46</t>
  </si>
  <si>
    <t>Total number of PBO nets funded through the allocation amount (M3)</t>
  </si>
  <si>
    <t>Remaining gap in PBO nets (M1-M2)</t>
  </si>
  <si>
    <t>PBO nets</t>
  </si>
  <si>
    <t>Dual Ingredient Nets</t>
  </si>
  <si>
    <t>Of total net need, number that should be dual active ingredient ITNs (N1)</t>
  </si>
  <si>
    <t>Total dual active ingredient ITNs funded by other sources (government or external partners)(N2)</t>
  </si>
  <si>
    <t>Remaining gap in dual active ingredient ITNs  (N1-N2)</t>
  </si>
  <si>
    <t>Final gap for PBO nets (M1-M2-M3)</t>
  </si>
  <si>
    <t>Total number of dual active ingredient ITNs nets funded through the allocation amount (N3)</t>
  </si>
  <si>
    <t>Final gap for dual active ingredient ITNs (N4)</t>
  </si>
  <si>
    <t>row 47</t>
  </si>
  <si>
    <t>row 48</t>
  </si>
  <si>
    <t>row 49</t>
  </si>
  <si>
    <t>row 50</t>
  </si>
  <si>
    <t>row 51</t>
  </si>
  <si>
    <t>row 52</t>
  </si>
  <si>
    <t>row 53</t>
  </si>
  <si>
    <t>row 54</t>
  </si>
  <si>
    <t>row 55</t>
  </si>
  <si>
    <t>row 56</t>
  </si>
  <si>
    <t>ITNs to be financed from  allocation amount and other resources (K)</t>
  </si>
  <si>
    <t>Total ITNs required</t>
  </si>
  <si>
    <t xml:space="preserve">Total population </t>
  </si>
  <si>
    <t>F. Coverage from allocation amount and other resources: E + C3</t>
  </si>
  <si>
    <t>Number of Housholds in IRS targeted areas (A)</t>
  </si>
  <si>
    <t>Calculate population living in targeted areas</t>
  </si>
  <si>
    <t>Country targets  (B)</t>
  </si>
  <si>
    <t>Country target planned to be covered by domestic resources (C1)</t>
  </si>
  <si>
    <t>Country target planned to be covered by external resources (c2)</t>
  </si>
  <si>
    <t>Total country target already covered C</t>
  </si>
  <si>
    <t>Assumption B - confirm the number of Households to be targeted</t>
  </si>
  <si>
    <t>row 23</t>
  </si>
  <si>
    <t>Expected annual gap in meeting the target: D= B - C</t>
  </si>
  <si>
    <t>Country target to be covered with the allocation amount E</t>
  </si>
  <si>
    <t>Coverage from allocation amount and other resources:  F= E + C</t>
  </si>
  <si>
    <t>row 25</t>
  </si>
  <si>
    <t>row 29</t>
  </si>
  <si>
    <t>row 30</t>
  </si>
  <si>
    <t>Remaining gap: G= B - F</t>
  </si>
  <si>
    <t>row 32</t>
  </si>
  <si>
    <t>row 33</t>
  </si>
  <si>
    <t>Note if outstanding gap will be filled through the PAAR</t>
  </si>
  <si>
    <t>Total cost per HH protected</t>
  </si>
  <si>
    <t>note number of spray rounds</t>
  </si>
  <si>
    <t xml:space="preserve">As applicable - note the number of older children targeted </t>
  </si>
  <si>
    <t>Use actual numbers if available or use the estimated population</t>
  </si>
  <si>
    <t>C1. Country need planned to be covered by domestic resources</t>
  </si>
  <si>
    <t>C3. Total country need already covered</t>
  </si>
  <si>
    <t>Country need covered through domestic resources C1</t>
  </si>
  <si>
    <t>Country need covered through external resources C2</t>
  </si>
  <si>
    <t>Total country need already covered C3=C1+C2</t>
  </si>
  <si>
    <t>D. Expected annual gap in meeting the need: A - C3</t>
  </si>
  <si>
    <t>E. Targets to be financed by allocation amount</t>
  </si>
  <si>
    <t>G. Remaining gap: A - F</t>
  </si>
  <si>
    <t>H. Prioritised Above Allocation Request</t>
  </si>
  <si>
    <t>Expected number of pregnant women in target areas A</t>
  </si>
  <si>
    <t>Coverage target by year based on the NSP  B</t>
  </si>
  <si>
    <t>C2. Country need planned to be covered by external resources</t>
  </si>
  <si>
    <t>Country need planned to be covered by domestic resources C1</t>
  </si>
  <si>
    <t>Country need planned to be covered by external resources C2</t>
  </si>
  <si>
    <t>Total country need already covered C3</t>
  </si>
  <si>
    <t>Programmatic gap D</t>
  </si>
  <si>
    <t>Targets to be financed by allocation amount E</t>
  </si>
  <si>
    <t>Coverage from allocation amount and other resources:F= E + C3</t>
  </si>
  <si>
    <t xml:space="preserve"> Remaining gap: G=A - F</t>
  </si>
  <si>
    <t>Prioritised Above Allocation Request</t>
  </si>
  <si>
    <t>coverage requested through the GF allocation</t>
  </si>
  <si>
    <t>Remaining gap</t>
  </si>
  <si>
    <t>Private sector</t>
  </si>
  <si>
    <t>Please add ACT 1 name</t>
  </si>
  <si>
    <t>Please add ACT 2 name</t>
  </si>
  <si>
    <t>Please add ACT 3 name</t>
  </si>
  <si>
    <t>A. Total estimated malaria cases (all sectors)</t>
  </si>
  <si>
    <t>B. Country targets 
(from National Strategic Plan)</t>
  </si>
  <si>
    <t/>
  </si>
  <si>
    <t>B1. Country targets (from National Strategic Plan) of ACT 1</t>
  </si>
  <si>
    <t>B2. Country targets (from National Strategic Plan) of ACT 2</t>
  </si>
  <si>
    <t>B3. Country targets (from National Strategic Plan) of ACT 3</t>
  </si>
  <si>
    <t>Type of ACT</t>
  </si>
  <si>
    <t>4.1.1</t>
  </si>
  <si>
    <t>4.1.2</t>
  </si>
  <si>
    <t>4.1.3</t>
  </si>
  <si>
    <t>4.1.4</t>
  </si>
  <si>
    <t>4.1.5</t>
  </si>
  <si>
    <t>4.1.6</t>
  </si>
  <si>
    <t>4.1.7</t>
  </si>
  <si>
    <t>4.2.1</t>
  </si>
  <si>
    <t>4.2.2</t>
  </si>
  <si>
    <t>4.2.3</t>
  </si>
  <si>
    <t>4.2.4</t>
  </si>
  <si>
    <t>4.2.5</t>
  </si>
  <si>
    <t>4.2.6</t>
  </si>
  <si>
    <t>4.2.7</t>
  </si>
  <si>
    <t>4.3.1</t>
  </si>
  <si>
    <t>4.3.2</t>
  </si>
  <si>
    <t>4.3.3</t>
  </si>
  <si>
    <t>4.3.4</t>
  </si>
  <si>
    <t>4.3.5</t>
  </si>
  <si>
    <t>4.3.6</t>
  </si>
  <si>
    <t>4.3.7</t>
  </si>
  <si>
    <t>Public Health Facility</t>
  </si>
  <si>
    <t>Total number of Public sector health facility RDTs funded through external resources</t>
  </si>
  <si>
    <t>Total number of public sector  RDTs funded through domestic and external resources</t>
  </si>
  <si>
    <t>Total number of public sector RDTs funded through the GF allocation</t>
  </si>
  <si>
    <t>Coverage of public sector RDTs funded through domestic, external and GF allocation</t>
  </si>
  <si>
    <t>Remaining Gap</t>
  </si>
  <si>
    <t>Request through PAAR</t>
  </si>
  <si>
    <t>Total need of Public sector health facility RDTs funded through domestic resources</t>
  </si>
  <si>
    <t>Public Health Facilities</t>
  </si>
  <si>
    <t>Total need of community case management RDTs funded through domestic resources</t>
  </si>
  <si>
    <t>Total number of community case management RDTs funded through external resources</t>
  </si>
  <si>
    <t>Total number of community case management RDTs funded through domestic and external resources</t>
  </si>
  <si>
    <t>Total number of community case management RDTs funded through the GF allocation</t>
  </si>
  <si>
    <t>Coverage of public sector community case management funded through domestic, external and GF allocation</t>
  </si>
  <si>
    <t>Total need of private sector RDTs funded through domestic resources</t>
  </si>
  <si>
    <t>Total number of private sector RDTs funded through external resources</t>
  </si>
  <si>
    <t>Total number of private sector RDTs funded through domestic and external resources</t>
  </si>
  <si>
    <t>Total number of private sector RDTs funded through the GF allocation</t>
  </si>
  <si>
    <t>Coverage of public sector private sector funded through domestic, external and GF allocation</t>
  </si>
  <si>
    <t>Private Sector Case Management</t>
  </si>
  <si>
    <t>.</t>
  </si>
  <si>
    <t>2024 (n)</t>
  </si>
  <si>
    <t>2024 (cost)</t>
  </si>
  <si>
    <t>2025 (n)</t>
  </si>
  <si>
    <t>2025 (cost)</t>
  </si>
  <si>
    <t>2026 (n)</t>
  </si>
  <si>
    <t>2026 (cost)</t>
  </si>
  <si>
    <t>D. Expected annual gap in meeting the need: B2 - C3</t>
  </si>
  <si>
    <t>B1. Pre-referral (rectal artesunate)</t>
  </si>
  <si>
    <t>B2. Admitted (injectable antimalarial)</t>
  </si>
  <si>
    <t>G. Remaining gap: B2 - F</t>
  </si>
  <si>
    <t>Pre-referral severe malaria cases</t>
  </si>
  <si>
    <t>H1. Country need planned to be covered by domestic resources</t>
  </si>
  <si>
    <t>H2. Country need planned to be covered by external resources</t>
  </si>
  <si>
    <t>H3. Total country need already covered</t>
  </si>
  <si>
    <t>I. Expected annual gap in meeting the need: B1- H3</t>
  </si>
  <si>
    <t>J. Targets to be financed by allocation amount</t>
  </si>
  <si>
    <t>K. Coverage from allocation amount and other resources: J + H3</t>
  </si>
  <si>
    <t>L. Remaining gap: I - K</t>
  </si>
  <si>
    <t>Population</t>
  </si>
  <si>
    <t>ITN Programmatic Gap Analysis</t>
  </si>
  <si>
    <t>IRS Programmatic Gap Analysis</t>
  </si>
  <si>
    <t>SMC Programmatic Gap Analysis</t>
  </si>
  <si>
    <t>IPTp Programmatic Gap Analysis</t>
  </si>
  <si>
    <t>ACTs Programmatic Gap Analysis</t>
  </si>
  <si>
    <t>Severe  malaria Programmatic Gap Analysis</t>
  </si>
  <si>
    <t>Target is 1 net for 2 people. Use: 1 net for 1.8 people to account for odd number of people in households, adapt based on data from most recent campaign</t>
  </si>
  <si>
    <t>Number of nets required (Mass campaign distribution)</t>
  </si>
  <si>
    <t>Mass Campaign</t>
  </si>
  <si>
    <t>Continuous Distribution</t>
  </si>
  <si>
    <t>3.2 a</t>
  </si>
  <si>
    <t>3.2 b</t>
  </si>
  <si>
    <t>4.2 a</t>
  </si>
  <si>
    <t>4.2 b</t>
  </si>
  <si>
    <t>4.2 c</t>
  </si>
  <si>
    <t>4.3 a</t>
  </si>
  <si>
    <t>4.3 b</t>
  </si>
  <si>
    <t>4.3 c</t>
  </si>
  <si>
    <t>Targeted Population A</t>
  </si>
  <si>
    <t xml:space="preserve">Insert ANC coverage. </t>
  </si>
  <si>
    <t>EPI coverage</t>
  </si>
  <si>
    <t>In this example the campaign is in 2025</t>
  </si>
  <si>
    <t>Total number of ITNs required  G</t>
  </si>
  <si>
    <t>Total ITNs required for  non-mass campaign distribution (F = C+D+E)</t>
  </si>
  <si>
    <t>Insert number of nets funded through domestic resources</t>
  </si>
  <si>
    <t>row 27</t>
  </si>
  <si>
    <t>row 35</t>
  </si>
  <si>
    <t>row 39</t>
  </si>
  <si>
    <t>row 37</t>
  </si>
  <si>
    <t>Insert total population of the country</t>
  </si>
  <si>
    <t>Assumption A - Calculate the number of Households to be sprayed in targeted areas</t>
  </si>
  <si>
    <t>Insert number of Houseolds covered through domestic resources</t>
  </si>
  <si>
    <t>Insert number of households covered through external partner resources. Note which partner is contributing</t>
  </si>
  <si>
    <t>C=C1+C2</t>
  </si>
  <si>
    <t>Population of target area for SMC:  A</t>
  </si>
  <si>
    <t>Total number of children targeted B</t>
  </si>
  <si>
    <t>Expected annual gap in meeting the need: D=B-C3</t>
  </si>
  <si>
    <t>row 58</t>
  </si>
  <si>
    <t>row 59</t>
  </si>
  <si>
    <t>row 60</t>
  </si>
  <si>
    <t>row 61</t>
  </si>
  <si>
    <t>row 62</t>
  </si>
  <si>
    <t>row 63</t>
  </si>
  <si>
    <t>Total number of expected malaria cases (public, private and community level) A</t>
  </si>
  <si>
    <t>Public Sector Health Facility B1</t>
  </si>
  <si>
    <t>Community Case Management  B2</t>
  </si>
  <si>
    <t>Private Sector B3</t>
  </si>
  <si>
    <t>Row 17</t>
  </si>
  <si>
    <t>Row 41</t>
  </si>
  <si>
    <t>Row 42</t>
  </si>
  <si>
    <t>Row 44</t>
  </si>
  <si>
    <t>Zero Malaria Starts With Me launch</t>
  </si>
  <si>
    <t>COMMENT: The list in the table is indicative, each country to insert or delete as necessary to fit their NSP</t>
  </si>
  <si>
    <t>Same here with moving table over</t>
  </si>
  <si>
    <t>Row 15</t>
  </si>
  <si>
    <t>Row 70</t>
  </si>
  <si>
    <t>Row 101</t>
  </si>
  <si>
    <r>
      <t xml:space="preserve">Expected suspected malaria cases to be seen at </t>
    </r>
    <r>
      <rPr>
        <b/>
        <sz val="10"/>
        <color theme="1"/>
        <rFont val="Calibri"/>
        <family val="2"/>
      </rPr>
      <t>community</t>
    </r>
    <r>
      <rPr>
        <sz val="10"/>
        <color theme="1"/>
        <rFont val="Calibri"/>
        <family val="2"/>
      </rPr>
      <t xml:space="preserve"> level</t>
    </r>
  </si>
  <si>
    <r>
      <t>Expected suspected malaria cases to be seen in the</t>
    </r>
    <r>
      <rPr>
        <b/>
        <sz val="10"/>
        <color theme="1"/>
        <rFont val="Calibri"/>
        <family val="2"/>
      </rPr>
      <t xml:space="preserve"> private</t>
    </r>
    <r>
      <rPr>
        <sz val="10"/>
        <color theme="1"/>
        <rFont val="Calibri"/>
        <family val="2"/>
      </rPr>
      <t xml:space="preserve"> sector</t>
    </r>
  </si>
  <si>
    <r>
      <t xml:space="preserve">Target for diagnosis in the </t>
    </r>
    <r>
      <rPr>
        <b/>
        <sz val="10"/>
        <color theme="1"/>
        <rFont val="Calibri"/>
        <family val="2"/>
      </rPr>
      <t>public</t>
    </r>
    <r>
      <rPr>
        <sz val="10"/>
        <color theme="1"/>
        <rFont val="Calibri"/>
        <family val="2"/>
      </rPr>
      <t xml:space="preserve"> sector</t>
    </r>
  </si>
  <si>
    <t xml:space="preserve">Target coverage </t>
  </si>
  <si>
    <t>Row 18</t>
  </si>
  <si>
    <t>….by microscopy</t>
  </si>
  <si>
    <t>….by RDT</t>
  </si>
  <si>
    <t>Row 19</t>
  </si>
  <si>
    <t>Row 20</t>
  </si>
  <si>
    <t>Row 21</t>
  </si>
  <si>
    <t>Row 22</t>
  </si>
  <si>
    <r>
      <t xml:space="preserve">Target for diagnosis in the </t>
    </r>
    <r>
      <rPr>
        <b/>
        <sz val="10"/>
        <color theme="1"/>
        <rFont val="Calibri"/>
        <family val="2"/>
      </rPr>
      <t>private</t>
    </r>
    <r>
      <rPr>
        <sz val="10"/>
        <color theme="1"/>
        <rFont val="Calibri"/>
        <family val="2"/>
      </rPr>
      <t xml:space="preserve"> sector</t>
    </r>
  </si>
  <si>
    <t>Row 72</t>
  </si>
  <si>
    <t>Row 71</t>
  </si>
  <si>
    <t>Row 103</t>
  </si>
  <si>
    <t>Row 104</t>
  </si>
  <si>
    <t>Row 105</t>
  </si>
  <si>
    <t>Row 106</t>
  </si>
  <si>
    <t>Row 107</t>
  </si>
  <si>
    <t>Row 108</t>
  </si>
  <si>
    <t>Row 31</t>
  </si>
  <si>
    <t>Row 32</t>
  </si>
  <si>
    <t>Row 38</t>
  </si>
  <si>
    <t>Row 39</t>
  </si>
  <si>
    <t>Row 74</t>
  </si>
  <si>
    <t>Row 76</t>
  </si>
  <si>
    <t>Row 78</t>
  </si>
  <si>
    <t>Row 84</t>
  </si>
  <si>
    <t>Row 119</t>
  </si>
  <si>
    <t>Row 117</t>
  </si>
  <si>
    <t>Row 135</t>
  </si>
  <si>
    <t>Row 133</t>
  </si>
  <si>
    <t>Row 141</t>
  </si>
  <si>
    <t>Row 139</t>
  </si>
  <si>
    <r>
      <t xml:space="preserve">Total need of Public sector health facility </t>
    </r>
    <r>
      <rPr>
        <b/>
        <sz val="10"/>
        <color rgb="FF00B050"/>
        <rFont val="Calibri"/>
        <family val="2"/>
      </rPr>
      <t>for microscopy</t>
    </r>
    <r>
      <rPr>
        <sz val="10"/>
        <color theme="1"/>
        <rFont val="Calibri"/>
        <family val="2"/>
      </rPr>
      <t xml:space="preserve"> funded through domestic resources</t>
    </r>
  </si>
  <si>
    <t>Total number of Public sector health facility for microscopy funded through external resources</t>
  </si>
  <si>
    <t>Total number of public sector  for microscopy funded through domestic and external resources</t>
  </si>
  <si>
    <t>Total number of public sector for microscopy funded through the GF allocation</t>
  </si>
  <si>
    <t>Coverage of public sector for microscopys funded through domestic, external and GF allocation</t>
  </si>
  <si>
    <t>Total need of private sector for microscopy funded through domestic resources</t>
  </si>
  <si>
    <t>Total number of private sector for microscopy funded through external resources</t>
  </si>
  <si>
    <t>Total number of private sector for microscopy funded through domestic and external resources</t>
  </si>
  <si>
    <t>Total number of private sector for microscopys funded through the GF allocation</t>
  </si>
  <si>
    <t>Coverage of private sector for microscopy funded through domestic, external and GF allocation</t>
  </si>
  <si>
    <t>Added a row for 2023 and moved 2023 over (C3-5 to D2-5)</t>
  </si>
  <si>
    <t>Diagnostics Programmatic Gap Analysis</t>
  </si>
  <si>
    <t>GAP ANALYSIS AND ASSUMPTIONS FOR DIAGNOSTICS</t>
  </si>
  <si>
    <t>GAP ANALYSIS FOR DIAGNOSTICS</t>
  </si>
  <si>
    <t>Row 14</t>
  </si>
  <si>
    <t>Row 16</t>
  </si>
  <si>
    <t>Row 37</t>
  </si>
  <si>
    <t>Row 40</t>
  </si>
  <si>
    <t>Row 44/autofill</t>
  </si>
  <si>
    <t>Row 45/autofill</t>
  </si>
  <si>
    <t>Row 47</t>
  </si>
  <si>
    <t>Row 51</t>
  </si>
  <si>
    <t>Row 52</t>
  </si>
  <si>
    <t>Row 49</t>
  </si>
  <si>
    <t>Row 50</t>
  </si>
  <si>
    <t>Row 68</t>
  </si>
  <si>
    <t>Row 69</t>
  </si>
  <si>
    <t>Row 73</t>
  </si>
  <si>
    <t>Row 75</t>
  </si>
  <si>
    <t>Row 79</t>
  </si>
  <si>
    <t>Row 80</t>
  </si>
  <si>
    <t>Row 81</t>
  </si>
  <si>
    <t>Row 82</t>
  </si>
  <si>
    <t>Row 83</t>
  </si>
  <si>
    <t>Row 99</t>
  </si>
  <si>
    <t>Row 100</t>
  </si>
  <si>
    <t>Row 102</t>
  </si>
  <si>
    <t>Row 109</t>
  </si>
  <si>
    <t>Row 110</t>
  </si>
  <si>
    <t>Row 111</t>
  </si>
  <si>
    <t>Row 112</t>
  </si>
  <si>
    <t>Row 113</t>
  </si>
  <si>
    <t>Row 114</t>
  </si>
  <si>
    <t>Row 125</t>
  </si>
  <si>
    <t>Row 126</t>
  </si>
  <si>
    <t>Row 127</t>
  </si>
  <si>
    <t>Row 128</t>
  </si>
  <si>
    <t>Row 129</t>
  </si>
  <si>
    <t>Row 130</t>
  </si>
  <si>
    <t>Row 131</t>
  </si>
  <si>
    <t>Row 134</t>
  </si>
  <si>
    <t>Row 136</t>
  </si>
  <si>
    <t>Row 137</t>
  </si>
  <si>
    <t>Row 138</t>
  </si>
  <si>
    <t>Row 142</t>
  </si>
  <si>
    <t>Row 144</t>
  </si>
  <si>
    <t>Row 145</t>
  </si>
  <si>
    <t>INJECTABLE ANTIMALARIALS</t>
  </si>
  <si>
    <t xml:space="preserve">Row 146 </t>
  </si>
  <si>
    <t>Row 147</t>
  </si>
  <si>
    <t>Row 148</t>
  </si>
  <si>
    <t>Row 149</t>
  </si>
  <si>
    <t>Row 152</t>
  </si>
  <si>
    <t>Row 153</t>
  </si>
  <si>
    <t>Row 154</t>
  </si>
  <si>
    <t>Row 155</t>
  </si>
  <si>
    <t>Row 156</t>
  </si>
  <si>
    <t>Row 157</t>
  </si>
  <si>
    <t>Row 159</t>
  </si>
  <si>
    <t>Row 160</t>
  </si>
  <si>
    <t>Row 162</t>
  </si>
  <si>
    <t>Row 163</t>
  </si>
  <si>
    <t>Row 164</t>
  </si>
  <si>
    <t>Row 165</t>
  </si>
  <si>
    <t>Row 166</t>
  </si>
  <si>
    <t>Row 167</t>
  </si>
  <si>
    <t>row 17</t>
  </si>
  <si>
    <t>Assumption B - confirm the% of Households to be targeted</t>
  </si>
  <si>
    <t xml:space="preserve">Country targets  </t>
  </si>
  <si>
    <r>
      <t>Prioritised above al</t>
    </r>
    <r>
      <rPr>
        <b/>
        <sz val="10"/>
        <color rgb="FFFF0000"/>
        <rFont val="Calibri"/>
        <family val="2"/>
      </rPr>
      <t>l</t>
    </r>
    <r>
      <rPr>
        <b/>
        <sz val="10"/>
        <rFont val="Calibri"/>
        <family val="2"/>
      </rPr>
      <t>ocation request</t>
    </r>
  </si>
  <si>
    <t>Total number of children targeted for 3 cycles</t>
  </si>
  <si>
    <t>3.3.1</t>
  </si>
  <si>
    <t>3.3.2</t>
  </si>
  <si>
    <t>3.3.3</t>
  </si>
  <si>
    <t>row 124</t>
  </si>
  <si>
    <t>Amount requested in PAAR</t>
  </si>
  <si>
    <t>2.3.1</t>
  </si>
  <si>
    <t>2.4.4</t>
  </si>
  <si>
    <t>2.4.5</t>
  </si>
  <si>
    <t>2.4.6</t>
  </si>
  <si>
    <t>2.4.7</t>
  </si>
  <si>
    <t>2.4.8</t>
  </si>
  <si>
    <t>2.5.1</t>
  </si>
  <si>
    <t>2.5.2</t>
  </si>
  <si>
    <t>2.5.3</t>
  </si>
  <si>
    <t>2.5.4</t>
  </si>
  <si>
    <t>2.5.5</t>
  </si>
  <si>
    <t>2.5.6</t>
  </si>
  <si>
    <t>2.5.7</t>
  </si>
  <si>
    <t>2.5.8</t>
  </si>
  <si>
    <t>NMCP Capacity building including leadership training</t>
  </si>
  <si>
    <t>SMC</t>
  </si>
  <si>
    <t>HRP2/3 gene deletion monitoring</t>
  </si>
  <si>
    <t>Strengthening capacity for data analysisto enforce regulations</t>
  </si>
  <si>
    <t>Malaria Behaviour survey</t>
  </si>
  <si>
    <t>Malaria matchbox/Equity assessment</t>
  </si>
  <si>
    <t>4.3.8</t>
  </si>
  <si>
    <t>Other</t>
  </si>
  <si>
    <t xml:space="preserve">For GF Standard commodity reference prices: </t>
  </si>
  <si>
    <t>Campaign every three years. Countries using rolling campaigns or more frequent  campaigns should reflect the proportion of the population to be covered each year</t>
  </si>
  <si>
    <t>Request to be financed through GF funding proposal within allocation (J)</t>
  </si>
  <si>
    <t>GF Gap Analysis</t>
  </si>
  <si>
    <t>Insert the total number of ACTs required through the public sector health facility e.g. public sector facilities account for 65% of case management therefore multiply the total number of malaria cases in row 10 (A) X 0.65</t>
  </si>
  <si>
    <t>Insert the % target through ICCM (e.g. 100% of ICCM)</t>
  </si>
  <si>
    <t>Public Sector Health Facility C1</t>
  </si>
  <si>
    <t>Community Case Management C2</t>
  </si>
  <si>
    <t>Private Sector C3</t>
  </si>
  <si>
    <t>Number of treatments required  D</t>
  </si>
  <si>
    <t>Buffer</t>
  </si>
  <si>
    <t>3.1.1</t>
  </si>
  <si>
    <t>3.1.2</t>
  </si>
  <si>
    <t>3.1.3</t>
  </si>
  <si>
    <t xml:space="preserve">Include a buffer in accordance with national policy (should not exceed 30%) </t>
  </si>
  <si>
    <t>3.2.1</t>
  </si>
  <si>
    <t>3.2.2</t>
  </si>
  <si>
    <t>3.2.3</t>
  </si>
  <si>
    <t>TOTAL ACTs required D1</t>
  </si>
  <si>
    <t>Public Sector Health Facility E</t>
  </si>
  <si>
    <t>Public Sector Health FacilityTotal ACTs required E1</t>
  </si>
  <si>
    <t>Community Case Management F</t>
  </si>
  <si>
    <t>Community Case Management Total ACTs required F1</t>
  </si>
  <si>
    <t>Private Sector G</t>
  </si>
  <si>
    <t xml:space="preserve">Public Sector Health Facility </t>
  </si>
  <si>
    <t>Multiply the number of public sector malaria cases (B1) by the target coverage (C1)</t>
  </si>
  <si>
    <t>Total required  E1= E+(Exbuffer%)</t>
  </si>
  <si>
    <t>Multiply the total number of iCCM malaria cases( B2) by the target coverage C2)</t>
  </si>
  <si>
    <t>Total required  F1= F+(Fxbuffer%)</t>
  </si>
  <si>
    <t>Total required  G1= G+(Gxbuffer%)</t>
  </si>
  <si>
    <t>Insert number of ACTs financed with domestic resources</t>
  </si>
  <si>
    <t>Insert number of ACTs funded by external partners (note which partner)</t>
  </si>
  <si>
    <t>Total number of ACTs financed through domestic resources H1</t>
  </si>
  <si>
    <t>Total number of ACTs financed through external resources H2</t>
  </si>
  <si>
    <t>Total need already covered H3</t>
  </si>
  <si>
    <t>H3=H1+H2</t>
  </si>
  <si>
    <t>Expected gap H4</t>
  </si>
  <si>
    <t>H4=E1-H3</t>
  </si>
  <si>
    <t>Insert number of ACTs to be funded through the allocation</t>
  </si>
  <si>
    <t>Total requested through the GF allocation H5</t>
  </si>
  <si>
    <t>Coverage from allocation amount and other resources H6</t>
  </si>
  <si>
    <t>H6=H5+H3</t>
  </si>
  <si>
    <t>Remaining gap H7</t>
  </si>
  <si>
    <t>H7=E1-H6</t>
  </si>
  <si>
    <t>Total requested through PAAR H8</t>
  </si>
  <si>
    <t>Insert number of ACTs to be placed into PAAR</t>
  </si>
  <si>
    <t>Total number of ACTs financed through domestic resources J1</t>
  </si>
  <si>
    <t>Total number of ACTs financed through external resources J2</t>
  </si>
  <si>
    <t>Total need already covered J3</t>
  </si>
  <si>
    <t>Expected gap J4</t>
  </si>
  <si>
    <t>Coverage from allocation amount and other resources J6</t>
  </si>
  <si>
    <t>Remaining gap J7</t>
  </si>
  <si>
    <t>Total requested through PAAR J8</t>
  </si>
  <si>
    <t>J3=J1+J2</t>
  </si>
  <si>
    <t>J4=E1-J3</t>
  </si>
  <si>
    <t>Targets requested tJrougJ tJe GF allocation J5</t>
  </si>
  <si>
    <t>J6=J5+J3</t>
  </si>
  <si>
    <t>J7=E1-J6</t>
  </si>
  <si>
    <t>Total number of ACTs financed through domestic resources k1</t>
  </si>
  <si>
    <t>Roral number of ACTs financed through external resources k2</t>
  </si>
  <si>
    <t>Total need already covered K3</t>
  </si>
  <si>
    <t>Expected gap K4</t>
  </si>
  <si>
    <t>Targets requested through the GF allocation K5</t>
  </si>
  <si>
    <t>Coverage from allocation amount and other resources K6</t>
  </si>
  <si>
    <t>Remaining gap K7</t>
  </si>
  <si>
    <t>Total requested through PAAR K8</t>
  </si>
  <si>
    <t>K4=E1-K3</t>
  </si>
  <si>
    <t>K6=K5+K3</t>
  </si>
  <si>
    <t>K7=E1-K6</t>
  </si>
  <si>
    <t>K3=K1+K2</t>
  </si>
  <si>
    <t>Assumption</t>
  </si>
  <si>
    <t xml:space="preserve">Factor in any expected increase in access to health services. </t>
  </si>
  <si>
    <t>Multiply the number of private sector malaria cases (B3) by the target coverage (C3)</t>
  </si>
  <si>
    <r>
      <t xml:space="preserve">Insert the number of suspected malaria cases annually based on </t>
    </r>
    <r>
      <rPr>
        <sz val="10"/>
        <rFont val="Calibri"/>
        <family val="2"/>
      </rPr>
      <t xml:space="preserve">national (local) epidemiological and consumption estimates  </t>
    </r>
  </si>
  <si>
    <t>Private Sector total ACTs required G1</t>
  </si>
  <si>
    <t>Insert the% target through the private sector e.g.15% of private sector targeted  in first two years and 20% targeted in following 2 years</t>
  </si>
  <si>
    <t xml:space="preserve">Project the number of fever cases  and factor in population growth </t>
  </si>
  <si>
    <t>Number of fever cases projected  A</t>
  </si>
  <si>
    <t>Projected increase in access to case management services (across all sectors) B</t>
  </si>
  <si>
    <t>Total number of expected fever cases C</t>
  </si>
  <si>
    <t>C=A+B</t>
  </si>
  <si>
    <t>row 9 of ACT gap analysis</t>
  </si>
  <si>
    <t>Expected suspected malaria cases to be seen in the public sector D1</t>
  </si>
  <si>
    <t>row 11 of ACT gap analysis</t>
  </si>
  <si>
    <t>row 13 of ACT gap analysis</t>
  </si>
  <si>
    <t>Insert target coverage of microscopy</t>
  </si>
  <si>
    <t>Insert target coverage of RDTs</t>
  </si>
  <si>
    <t>Total number of microscopy slides</t>
  </si>
  <si>
    <t>total number of microscopy slides</t>
  </si>
  <si>
    <t>total number of  RDTs</t>
  </si>
  <si>
    <t>Total number of RDTs</t>
  </si>
  <si>
    <r>
      <t xml:space="preserve">Target for diagnosis at the </t>
    </r>
    <r>
      <rPr>
        <b/>
        <sz val="10"/>
        <color theme="1"/>
        <rFont val="Calibri"/>
        <family val="2"/>
      </rPr>
      <t>community</t>
    </r>
    <r>
      <rPr>
        <sz val="10"/>
        <color theme="1"/>
        <rFont val="Calibri"/>
        <family val="2"/>
      </rPr>
      <t xml:space="preserve"> level RDTs only</t>
    </r>
  </si>
  <si>
    <t>3.1.4.</t>
  </si>
  <si>
    <t>% of fever cases suspected to be malaria   D</t>
  </si>
  <si>
    <t>https://www.theglobalfund.org/en/sourcing-management/health-products/long-lasting-insecticidal-nets/</t>
  </si>
  <si>
    <t>https://www.theglobalfund.org/en/sourcing-management/health-products/antimalarial-medicines/</t>
  </si>
  <si>
    <t>https://www.theglobalfund.org/en/sourcing-management/health-products/hiv-malaria-rapid-diagnostic-tests/</t>
  </si>
  <si>
    <t>Total number of children targeted for 4 cycles</t>
  </si>
  <si>
    <t>Row  22</t>
  </si>
  <si>
    <r>
      <rPr>
        <b/>
        <u/>
        <sz val="11"/>
        <rFont val="Arial"/>
        <family val="2"/>
      </rPr>
      <t>English</t>
    </r>
    <r>
      <rPr>
        <b/>
        <sz val="11"/>
        <rFont val="Arial"/>
        <family val="2"/>
      </rPr>
      <t xml:space="preserve">: </t>
    </r>
    <r>
      <rPr>
        <sz val="11"/>
        <rFont val="Arial"/>
        <family val="2"/>
      </rPr>
      <t>Choose the language in the Instructions tab (líne B6)</t>
    </r>
  </si>
  <si>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</si>
  <si>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</si>
  <si>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 xml:space="preserve">Any additional comments: </t>
  </si>
  <si>
    <t xml:space="preserve">GAP ANALYSIS AND ASSUMPTIONS FOR ADVOCACY,SBC &amp; IEC </t>
  </si>
  <si>
    <r>
      <t>SBC</t>
    </r>
    <r>
      <rPr>
        <b/>
        <sz val="10"/>
        <color rgb="FF000000"/>
        <rFont val="Arial"/>
        <family val="2"/>
      </rPr>
      <t> </t>
    </r>
  </si>
  <si>
    <r>
      <t>Community  SBC Strategy</t>
    </r>
    <r>
      <rPr>
        <sz val="10"/>
        <color rgb="FF000000"/>
        <rFont val="Arial"/>
        <family val="2"/>
      </rPr>
      <t> </t>
    </r>
  </si>
  <si>
    <t>Row 48</t>
  </si>
  <si>
    <t>Row 55</t>
  </si>
  <si>
    <t>Row 56</t>
  </si>
  <si>
    <t>Row 53</t>
  </si>
  <si>
    <t>Row 54</t>
  </si>
  <si>
    <t>Row 77</t>
  </si>
  <si>
    <t>Row 85</t>
  </si>
  <si>
    <t>Row 120</t>
  </si>
  <si>
    <t>Row 118</t>
  </si>
  <si>
    <t>Row 140</t>
  </si>
  <si>
    <t>Continuous distribution: ITNs required for distribution through schools (C)</t>
  </si>
  <si>
    <t>Continuous distribution: Number of pregnant women through ANC in all malarious (A) areas (multiply population by % pregnant women) (A*I4)</t>
  </si>
  <si>
    <t>Total nets required for EPI (E)</t>
  </si>
  <si>
    <t>ITNs to be financed from allocation amount and other resources (K = H+J)</t>
  </si>
  <si>
    <t>Shipping</t>
  </si>
  <si>
    <t xml:space="preserve">Training </t>
  </si>
  <si>
    <t>Microplanning</t>
  </si>
  <si>
    <t>Social mobilisation</t>
  </si>
  <si>
    <t>Waste management</t>
  </si>
  <si>
    <t>M and E includes supervision</t>
  </si>
  <si>
    <t>Transport (in-country to lowest storage point + reverse logistics)</t>
  </si>
  <si>
    <r>
      <t xml:space="preserve">Total Population </t>
    </r>
    <r>
      <rPr>
        <sz val="11"/>
        <color rgb="FFFF0000"/>
        <rFont val="Arial"/>
        <family val="2"/>
      </rPr>
      <t>living in malarious areas</t>
    </r>
  </si>
  <si>
    <t>Insert other methods of distribution such as community based, s IDPs, refugees etc. as relevant (F)</t>
  </si>
  <si>
    <t>Digitalisation</t>
  </si>
  <si>
    <t>Latest version updated 29 July 2022</t>
  </si>
  <si>
    <t xml:space="preserve">Carefully read the instructions in the "Instructions" tab before completing the programmatic gap analysis table. 
The instructions have been tailored to each specific module/intervention. </t>
  </si>
  <si>
    <t>CHW Programmatic Gap Table 10 - non-malaria iCCM commodities (first line antibiotics for simple pneumonia among children 2-59 months of age as part of iCCM)</t>
  </si>
  <si>
    <t>Priority Module</t>
  </si>
  <si>
    <t>Malaria - Case management</t>
  </si>
  <si>
    <t>Selected coverage indicator</t>
  </si>
  <si>
    <t>Proportion of children 2-59 months with suspected pneumonia (fast breathing) that received first line antibiotic treatment in the community</t>
  </si>
  <si>
    <t>Current national coverage</t>
  </si>
  <si>
    <t>Insert latest results</t>
  </si>
  <si>
    <t>Year</t>
  </si>
  <si>
    <t>Data source</t>
  </si>
  <si>
    <t>Comments</t>
  </si>
  <si>
    <t>Year 1</t>
  </si>
  <si>
    <t>Year 2</t>
  </si>
  <si>
    <t>Year 3</t>
  </si>
  <si>
    <t>Comments / Assumptions</t>
  </si>
  <si>
    <t>Insert year</t>
  </si>
  <si>
    <t>Current estimated country need</t>
  </si>
  <si>
    <t>A. Total estimated suspected pneumonia cases (community)</t>
  </si>
  <si>
    <t>B. Country targets (from National Strategic Plan)</t>
  </si>
  <si>
    <t>Country target already covered</t>
  </si>
  <si>
    <t>C1. Country target planned to be covered by domestic resources</t>
  </si>
  <si>
    <t>C2. Country target planned to be covered by non-Global Fund external resources</t>
  </si>
  <si>
    <t>C. Total country target already covered</t>
  </si>
  <si>
    <t>Programmatic gap</t>
  </si>
  <si>
    <t>D. Expected annual gap in meeting the target: B - C</t>
  </si>
  <si>
    <t>Country target covered with the allocation amount</t>
  </si>
  <si>
    <t>E. Targets to be financed by the allocation amount</t>
  </si>
  <si>
    <t>F. Coverage from allocation amount and other sources: C+E</t>
  </si>
  <si>
    <t>G. Remaining gap to country target: B - F</t>
  </si>
  <si>
    <t>CHW Programmatic Gap Table 11 - non-malaria iCCM commodities (oral rehydration salts and zinc for treatment of diarrhea among children 2-59 months of age as part of iCCM)</t>
  </si>
  <si>
    <t>Proportion of children 2-59 months with diarrhea that received oral rehydration salts and zinc treatment in the community</t>
  </si>
  <si>
    <t>A. Total estimated diarrhea cases (community)</t>
  </si>
  <si>
    <t>Total number of children targeted for 5 cycles</t>
  </si>
  <si>
    <t xml:space="preserve">Insert the % of total cases expected through public sector health facility (e.g. public sector facilities account for 65% of case management) </t>
  </si>
  <si>
    <t xml:space="preserve">Insert the % of total cases expected through iCCM (e.g. iCCM accounts for 5% of case management in 2023 and 2024 but expands to 15% in 2025 and  2026) </t>
  </si>
  <si>
    <t>Insert the total number of ACTs required through iCCM e.g. iCCM accounts for 5% -15% of case management therefore multiply the total number of malaria cases in row 10 (A) X 0.05 in 2024, and X 0.15 in 2025 and 2026</t>
  </si>
  <si>
    <t>Insert the % of total cases expected through the private sector e.g. pivate sector accounts for 30% in 2023 and 2024, and 20% in 2025 and 2026</t>
  </si>
  <si>
    <t>Insert the total number of ACTs required through the private sector e.g.private sector accounts for 30% of case management therefore multiply the total number of malaria cases in row 10 (A)  X 0.3 in 2023 and 2024, and 0.2% in the following years</t>
  </si>
  <si>
    <t>In this example - a highly endemic country - all fever cases are treated as suspected malaria. In areas of highly seasonal malaria or low burden areas, adjust the % in accordance with local data</t>
  </si>
  <si>
    <t xml:space="preserve">Insert total number of people targeted with ITNs (please note:  in this example -100% of the population living in malarious areas is being targeted for the LLIN campaign - but this will vary depending upon the burden, NSP prioritisation and planned targeting, for example, not including urban populations with very low burden, including refugee populations etc </t>
  </si>
  <si>
    <t>insert number of ITNs expected to be distributed through continuous mechanisms and specify the channels and note who is being targeted</t>
  </si>
  <si>
    <t>Include priority gaps in PAAR - in this example - all gaps are included in PAAR</t>
  </si>
  <si>
    <t>Inserted from row 27 above</t>
  </si>
  <si>
    <t>Malaria Data repository</t>
  </si>
  <si>
    <t>Stratifiction</t>
  </si>
  <si>
    <t>Impact modeling</t>
  </si>
  <si>
    <t>Entomologic surveillance including An. Stephensi monitoring</t>
  </si>
  <si>
    <t xml:space="preserve">Consider the need to include a buffer based on historical data </t>
  </si>
  <si>
    <t>Cost of SP+AQ (cost X row 16)</t>
  </si>
  <si>
    <t xml:space="preserve">Total number of diagnostic tests needed </t>
  </si>
  <si>
    <t xml:space="preserve">Total ACTs required including buffer  = Public +community +private sector ACTs </t>
  </si>
  <si>
    <t xml:space="preserve">National target coverage of malaria cases %  </t>
  </si>
  <si>
    <t>Add the total number of ACTs in public health  facilities, community level and private sector</t>
  </si>
  <si>
    <t xml:space="preserve">A. Total estimated  malaria cases (in public health facilities, community and private sector sites) </t>
  </si>
  <si>
    <t>2.2.</t>
  </si>
  <si>
    <t xml:space="preserve">Multiply the total number of malaria cases (2.1) by the expected percentage that progress to severe malaria </t>
  </si>
  <si>
    <t>C. Country targets (from National Strategic Plan): severe malaria (pre-referral and hospitalized)</t>
  </si>
  <si>
    <t>Insert the % of severe malaria cases to be targeted  in the National Strategic Plan</t>
  </si>
  <si>
    <t xml:space="preserve">Multiply the total number of severe cases by the target coverage </t>
  </si>
  <si>
    <t xml:space="preserve">B1. % of malaria cases expected to progress to severe malaria </t>
  </si>
  <si>
    <t>B2. Total estimated severe malaria cases (prereferral and hospitalized)</t>
  </si>
  <si>
    <t>Where data are from the HMIS or ACT consumption data have been used for determining the malaria cases, this should be corrected to reflect the entire population.  This should match row  10 in the ACT gap analysis template</t>
  </si>
  <si>
    <r>
      <t xml:space="preserve">Insert the proportion of uncomplicated malaria cases that is estimated to progress to severe disease. Use local data if available, otherwise it is estimated to be </t>
    </r>
    <r>
      <rPr>
        <b/>
        <sz val="10"/>
        <color theme="3"/>
        <rFont val="Calibri"/>
        <family val="2"/>
      </rPr>
      <t>less than</t>
    </r>
    <r>
      <rPr>
        <b/>
        <sz val="10"/>
        <rFont val="Calibri"/>
        <family val="2"/>
      </rPr>
      <t xml:space="preserve"> 5%</t>
    </r>
  </si>
  <si>
    <t xml:space="preserve">Insert the proportion of severe malaria cases managed (pre-referal treatment, e.g rectal artesunate) through community case management and /or primary health care level </t>
  </si>
  <si>
    <t>Multiply the proportion of severe malaria cases managed (pre-referal treatment, e.g rectal artesunate) through community case management and /or primary health care level by the total number of severe cases</t>
  </si>
  <si>
    <t>Insert the proportion of severe malaria cases managed at facility level</t>
  </si>
  <si>
    <t xml:space="preserve">Multiply the proportion of severe malaria cases managed at facility level tby the total number of sever malaria cases </t>
  </si>
  <si>
    <t>Language</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</si>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</sst>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43" formatCode="_-* #,##0.00_-;\-* #,##0.00_-;_-* &quot;-&quot;??_-;_-@_-"/>
    <numFmt numFmtId="164" formatCode="_(&quot;$&quot;* #,##0.00_);_(&quot;$&quot;* \(#,##0.00\);_(&quot;$&quot;* &quot;-&quot;??_);_(@_)"/>
    <numFmt numFmtId="165" formatCode="_(* #,##0.00_);_(* \(#,##0.00\);_(* &quot;-&quot;??_);_(@_)"/>
    <numFmt numFmtId="166" formatCode="_-* #,##0_-;\-* #,##0_-;_-* &quot;-&quot;??_-;_-@_-"/>
    <numFmt numFmtId="167" formatCode="0.0"/>
    <numFmt numFmtId="168" formatCode="#,##0.0"/>
    <numFmt numFmtId="169" formatCode="_(* #,##0_);_(* \(#,##0\);_(* &quot;-&quot;??_);_(@_)"/>
    <numFmt numFmtId="170" formatCode="&quot;$&quot;#,##0"/>
    <numFmt numFmtId="171" formatCode="_-* #,##0.00_-;\-* #,##0.00_-;_-* \-??_-;_-@_-"/>
    <numFmt numFmtId="172" formatCode="#,##0_ ;\-#,##0\ "/>
  </numFmts>
  <fonts count="97" x14ac:knownFonts="1">
    <font>
      <sz val="11"/>
      <color theme="1"/>
      <name val="Calibri"/>
      <family val="2"/>
      <scheme val="minor"/>
    </font>
    <font>
      <sz val="11"/>
      <color theme="1"/>
      <name val="Calibri"/>
      <family val="2"/>
      <scheme val="minor"/>
    </font>
    <font>
      <b/>
      <sz val="10"/>
      <name val="Arial"/>
      <family val="2"/>
    </font>
    <font>
      <sz val="11"/>
      <name val="Calibri"/>
      <family val="2"/>
      <scheme val="minor"/>
    </font>
    <font>
      <b/>
      <sz val="10"/>
      <name val="Calibri"/>
      <family val="2"/>
    </font>
    <font>
      <sz val="10"/>
      <name val="Calibri"/>
      <family val="2"/>
    </font>
    <font>
      <sz val="10"/>
      <name val="Arial"/>
      <family val="2"/>
    </font>
    <font>
      <b/>
      <sz val="11"/>
      <name val="Calibri"/>
      <family val="2"/>
      <scheme val="minor"/>
    </font>
    <font>
      <sz val="8"/>
      <name val="Arial"/>
      <family val="2"/>
    </font>
    <font>
      <b/>
      <sz val="10"/>
      <color indexed="60"/>
      <name val="Calibri"/>
      <family val="2"/>
    </font>
    <font>
      <sz val="8"/>
      <color indexed="10"/>
      <name val="Arial"/>
      <family val="2"/>
    </font>
    <font>
      <sz val="10"/>
      <name val="Verdana"/>
      <family val="2"/>
    </font>
    <font>
      <sz val="11"/>
      <color indexed="8"/>
      <name val="Calibri"/>
      <family val="2"/>
    </font>
    <font>
      <b/>
      <sz val="10"/>
      <color indexed="8"/>
      <name val="Calibri"/>
      <family val="2"/>
    </font>
    <font>
      <sz val="10"/>
      <color indexed="8"/>
      <name val="Calibri"/>
      <family val="2"/>
    </font>
    <font>
      <b/>
      <sz val="10"/>
      <color rgb="FF000000"/>
      <name val="Arial"/>
      <family val="2"/>
    </font>
    <font>
      <b/>
      <sz val="11"/>
      <color theme="1"/>
      <name val="Arial"/>
      <family val="2"/>
    </font>
    <font>
      <sz val="10"/>
      <color theme="1"/>
      <name val="Arial"/>
      <family val="2"/>
    </font>
    <font>
      <b/>
      <sz val="10"/>
      <color theme="1"/>
      <name val="Arial"/>
      <family val="2"/>
    </font>
    <font>
      <sz val="9"/>
      <color theme="1"/>
      <name val="Arial"/>
      <family val="2"/>
    </font>
    <font>
      <i/>
      <sz val="9"/>
      <color theme="1"/>
      <name val="Arial"/>
      <family val="2"/>
    </font>
    <font>
      <sz val="10"/>
      <name val="Arial"/>
      <family val="2"/>
    </font>
    <font>
      <b/>
      <sz val="12"/>
      <name val="Arial"/>
      <family val="2"/>
    </font>
    <font>
      <sz val="10"/>
      <color rgb="FF000000"/>
      <name val="Arial"/>
      <family val="2"/>
    </font>
    <font>
      <sz val="11"/>
      <color theme="1"/>
      <name val="Arial"/>
      <family val="2"/>
    </font>
    <font>
      <sz val="10"/>
      <color theme="1"/>
      <name val="Times New Roman"/>
      <family val="1"/>
    </font>
    <font>
      <b/>
      <sz val="12"/>
      <color theme="1"/>
      <name val="Arial"/>
      <family val="2"/>
    </font>
    <font>
      <b/>
      <sz val="12"/>
      <color indexed="8"/>
      <name val="Calibri"/>
      <family val="2"/>
    </font>
    <font>
      <b/>
      <sz val="10"/>
      <color rgb="FF000000"/>
      <name val="Calibri"/>
      <family val="2"/>
    </font>
    <font>
      <sz val="10"/>
      <color rgb="FF000000"/>
      <name val="Calibri"/>
      <family val="2"/>
    </font>
    <font>
      <b/>
      <sz val="10"/>
      <color rgb="FFFF0000"/>
      <name val="Calibri"/>
      <family val="2"/>
    </font>
    <font>
      <b/>
      <sz val="20"/>
      <name val="Calibri"/>
      <family val="2"/>
    </font>
    <font>
      <b/>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Verdana"/>
      <family val="2"/>
    </font>
    <font>
      <b/>
      <sz val="14"/>
      <color theme="3"/>
      <name val="Calibri"/>
      <family val="2"/>
    </font>
    <font>
      <sz val="10"/>
      <color theme="1"/>
      <name val="Calibri"/>
      <family val="2"/>
    </font>
    <font>
      <b/>
      <sz val="14"/>
      <color theme="1"/>
      <name val="Calibri"/>
      <family val="2"/>
    </font>
    <font>
      <sz val="8"/>
      <color theme="1"/>
      <name val="Arial"/>
      <family val="2"/>
    </font>
    <font>
      <b/>
      <sz val="10"/>
      <color theme="1"/>
      <name val="Calibri"/>
      <family val="2"/>
    </font>
    <font>
      <sz val="11"/>
      <name val="Arial"/>
      <family val="2"/>
    </font>
    <font>
      <b/>
      <sz val="14"/>
      <color theme="3"/>
      <name val="Arial"/>
      <family val="2"/>
    </font>
    <font>
      <sz val="11"/>
      <color rgb="FF000000"/>
      <name val="Arial"/>
      <family val="2"/>
    </font>
    <font>
      <sz val="11"/>
      <color indexed="8"/>
      <name val="Arial"/>
      <family val="2"/>
    </font>
    <font>
      <b/>
      <i/>
      <sz val="10"/>
      <color theme="1"/>
      <name val="Arial"/>
      <family val="2"/>
    </font>
    <font>
      <b/>
      <sz val="11"/>
      <name val="Arial"/>
      <family val="2"/>
    </font>
    <font>
      <b/>
      <sz val="10"/>
      <color theme="3"/>
      <name val="Calibri"/>
      <family val="2"/>
    </font>
    <font>
      <b/>
      <sz val="11"/>
      <color rgb="FFFF0000"/>
      <name val="Arial"/>
      <family val="2"/>
    </font>
    <font>
      <i/>
      <sz val="11"/>
      <color theme="1"/>
      <name val="Arial"/>
      <family val="2"/>
    </font>
    <font>
      <b/>
      <sz val="11"/>
      <color rgb="FF000000"/>
      <name val="Arial"/>
      <family val="2"/>
    </font>
    <font>
      <b/>
      <sz val="11"/>
      <color rgb="FFFFFFFF"/>
      <name val="Arial"/>
      <family val="2"/>
    </font>
    <font>
      <sz val="10"/>
      <color theme="1"/>
      <name val="Verdana"/>
      <family val="2"/>
    </font>
    <font>
      <sz val="11"/>
      <color rgb="FF00B050"/>
      <name val="Arial"/>
      <family val="2"/>
    </font>
    <font>
      <sz val="11"/>
      <color rgb="FF00B050"/>
      <name val="Calibri"/>
      <family val="2"/>
      <scheme val="minor"/>
    </font>
    <font>
      <b/>
      <sz val="10"/>
      <color rgb="FF00B050"/>
      <name val="Calibri"/>
      <family val="2"/>
    </font>
    <font>
      <b/>
      <sz val="11"/>
      <color rgb="FF00B050"/>
      <name val="Arial"/>
      <family val="2"/>
    </font>
    <font>
      <b/>
      <sz val="11"/>
      <color rgb="FF00B050"/>
      <name val="Calibri"/>
      <family val="2"/>
      <scheme val="minor"/>
    </font>
    <font>
      <b/>
      <sz val="12"/>
      <color rgb="FF00B050"/>
      <name val="Calibri"/>
      <family val="2"/>
    </font>
    <font>
      <b/>
      <i/>
      <sz val="10"/>
      <name val="Calibri"/>
      <family val="2"/>
    </font>
    <font>
      <b/>
      <sz val="10"/>
      <color rgb="FF00B050"/>
      <name val="Arial"/>
      <family val="2"/>
    </font>
    <font>
      <sz val="11"/>
      <color rgb="FFFF0000"/>
      <name val="Calibri"/>
      <family val="2"/>
      <scheme val="minor"/>
    </font>
    <font>
      <sz val="11"/>
      <color rgb="FFFF0000"/>
      <name val="Arial"/>
      <family val="2"/>
    </font>
    <font>
      <u/>
      <sz val="11"/>
      <color theme="10"/>
      <name val="Calibri"/>
      <family val="2"/>
      <scheme val="minor"/>
    </font>
    <font>
      <b/>
      <u/>
      <sz val="11"/>
      <name val="Arial"/>
      <family val="2"/>
    </font>
    <font>
      <sz val="11"/>
      <color theme="1"/>
      <name val="Georgia"/>
      <family val="1"/>
    </font>
    <font>
      <b/>
      <i/>
      <sz val="12"/>
      <color rgb="FFFF0000"/>
      <name val="Arial"/>
      <family val="2"/>
    </font>
    <font>
      <b/>
      <sz val="18"/>
      <color theme="0"/>
      <name val="Arial Black"/>
      <family val="2"/>
    </font>
    <font>
      <sz val="18"/>
      <color theme="0"/>
      <name val="Arial"/>
      <family val="2"/>
    </font>
    <font>
      <b/>
      <sz val="11"/>
      <color theme="0"/>
      <name val="Arial"/>
      <family val="2"/>
    </font>
    <font>
      <b/>
      <sz val="11"/>
      <name val="Georgia"/>
      <family val="1"/>
    </font>
    <font>
      <sz val="11"/>
      <name val="Georgia"/>
      <family val="1"/>
    </font>
    <font>
      <sz val="18"/>
      <color theme="0"/>
      <name val="Georgia"/>
      <family val="1"/>
    </font>
    <font>
      <b/>
      <sz val="11"/>
      <color theme="1"/>
      <name val="Georgia"/>
      <family val="1"/>
    </font>
    <font>
      <i/>
      <sz val="11"/>
      <name val="Arial"/>
      <family val="2"/>
    </font>
    <font>
      <b/>
      <sz val="14"/>
      <name val="Arial"/>
      <family val="2"/>
    </font>
    <font>
      <b/>
      <sz val="14"/>
      <color rgb="FFFF0000"/>
      <name val="Arial"/>
      <family val="2"/>
    </font>
    <font>
      <b/>
      <sz val="10"/>
      <color rgb="FFFF0000"/>
      <name val="Arial"/>
      <family val="2"/>
    </font>
    <font>
      <sz val="9"/>
      <name val="Arial"/>
      <family val="2"/>
    </font>
    <font>
      <sz val="9"/>
      <color rgb="FFFF0000"/>
      <name val="Arial"/>
      <family val="2"/>
    </font>
    <font>
      <b/>
      <sz val="9"/>
      <name val="Arial"/>
      <family val="2"/>
    </font>
    <font>
      <b/>
      <i/>
      <sz val="18"/>
      <color rgb="FFFF0000"/>
      <name val="Arial"/>
      <family val="2"/>
    </font>
  </fonts>
  <fills count="51">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indexed="44"/>
        <bgColor indexed="64"/>
      </patternFill>
    </fill>
    <fill>
      <patternFill patternType="solid">
        <fgColor rgb="FF999999"/>
        <bgColor indexed="64"/>
      </patternFill>
    </fill>
    <fill>
      <patternFill patternType="solid">
        <fgColor rgb="FFD9D9D9"/>
        <bgColor indexed="64"/>
      </patternFill>
    </fill>
    <fill>
      <patternFill patternType="solid">
        <fgColor rgb="FFD99795"/>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rgb="FF00B0F0"/>
        <bgColor indexed="64"/>
      </patternFill>
    </fill>
    <fill>
      <patternFill patternType="solid">
        <fgColor theme="1"/>
        <bgColor indexed="64"/>
      </patternFill>
    </fill>
    <fill>
      <patternFill patternType="solid">
        <fgColor rgb="FF8294FB"/>
        <bgColor indexed="64"/>
      </patternFill>
    </fill>
    <fill>
      <patternFill patternType="solid">
        <fgColor rgb="FFA6A6A6"/>
        <bgColor indexed="64"/>
      </patternFill>
    </fill>
    <fill>
      <patternFill patternType="solid">
        <fgColor rgb="FF04198F"/>
        <bgColor indexed="64"/>
      </patternFill>
    </fill>
    <fill>
      <patternFill patternType="solid">
        <fgColor rgb="FF6E6E6E"/>
        <bgColor indexed="64"/>
      </patternFill>
    </fill>
  </fills>
  <borders count="136">
    <border>
      <left/>
      <right/>
      <top/>
      <bottom/>
      <diagonal/>
    </border>
    <border>
      <left/>
      <right style="medium">
        <color auto="1"/>
      </right>
      <top style="medium">
        <color auto="1"/>
      </top>
      <bottom style="medium">
        <color auto="1"/>
      </bottom>
      <diagonal/>
    </border>
    <border>
      <left/>
      <right style="medium">
        <color indexed="8"/>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dashed">
        <color indexed="64"/>
      </left>
      <right style="dashed">
        <color indexed="64"/>
      </right>
      <top style="dashed">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dashed">
        <color indexed="64"/>
      </left>
      <right/>
      <top style="dashed">
        <color indexed="64"/>
      </top>
      <bottom style="dashed">
        <color indexed="64"/>
      </bottom>
      <diagonal/>
    </border>
    <border>
      <left/>
      <right/>
      <top style="thin">
        <color auto="1"/>
      </top>
      <bottom style="thin">
        <color auto="1"/>
      </bottom>
      <diagonal/>
    </border>
    <border>
      <left style="dashed">
        <color indexed="64"/>
      </left>
      <right style="dashed">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indexed="64"/>
      </bottom>
      <diagonal/>
    </border>
    <border>
      <left/>
      <right/>
      <top/>
      <bottom style="medium">
        <color indexed="49"/>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indexed="64"/>
      </top>
      <bottom style="thin">
        <color auto="1"/>
      </bottom>
      <diagonal/>
    </border>
    <border>
      <left/>
      <right style="thin">
        <color auto="1"/>
      </right>
      <top style="thin">
        <color auto="1"/>
      </top>
      <bottom style="thin">
        <color auto="1"/>
      </bottom>
      <diagonal/>
    </border>
    <border>
      <left style="dashed">
        <color indexed="64"/>
      </left>
      <right/>
      <top style="thin">
        <color indexed="64"/>
      </top>
      <bottom/>
      <diagonal/>
    </border>
    <border>
      <left style="thin">
        <color auto="1"/>
      </left>
      <right/>
      <top style="thin">
        <color auto="1"/>
      </top>
      <bottom style="thin">
        <color auto="1"/>
      </bottom>
      <diagonal/>
    </border>
    <border>
      <left style="dashed">
        <color indexed="64"/>
      </left>
      <right/>
      <top/>
      <bottom style="dashed">
        <color indexed="64"/>
      </bottom>
      <diagonal/>
    </border>
    <border>
      <left/>
      <right style="dashed">
        <color indexed="64"/>
      </right>
      <top/>
      <bottom/>
      <diagonal/>
    </border>
    <border>
      <left/>
      <right/>
      <top style="thin">
        <color auto="1"/>
      </top>
      <bottom style="thin">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ashed">
        <color indexed="64"/>
      </left>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style="medium">
        <color auto="1"/>
      </left>
      <right/>
      <top style="medium">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s>
  <cellStyleXfs count="301">
    <xf numFmtId="0" fontId="0" fillId="0" borderId="0"/>
    <xf numFmtId="165" fontId="1" fillId="0" borderId="0" applyFont="0" applyFill="0" applyBorder="0" applyAlignment="0" applyProtection="0"/>
    <xf numFmtId="9" fontId="1" fillId="0" borderId="0" applyFont="0" applyFill="0" applyBorder="0" applyAlignment="0" applyProtection="0"/>
    <xf numFmtId="0" fontId="11" fillId="0" borderId="0"/>
    <xf numFmtId="43" fontId="12" fillId="0" borderId="0" applyFont="0" applyFill="0" applyBorder="0" applyAlignment="0" applyProtection="0"/>
    <xf numFmtId="0" fontId="6" fillId="0" borderId="0"/>
    <xf numFmtId="0" fontId="21" fillId="0" borderId="0"/>
    <xf numFmtId="164" fontId="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10" borderId="32" applyNumberFormat="0" applyAlignment="0" applyProtection="0"/>
    <xf numFmtId="0" fontId="35" fillId="10" borderId="32" applyNumberFormat="0" applyAlignment="0" applyProtection="0"/>
    <xf numFmtId="0" fontId="35" fillId="10" borderId="32" applyNumberFormat="0" applyAlignment="0" applyProtection="0"/>
    <xf numFmtId="0" fontId="35" fillId="10" borderId="32" applyNumberFormat="0" applyAlignment="0" applyProtection="0"/>
    <xf numFmtId="0" fontId="36" fillId="24" borderId="33" applyNumberFormat="0" applyAlignment="0" applyProtection="0"/>
    <xf numFmtId="0" fontId="36" fillId="24" borderId="33" applyNumberFormat="0" applyAlignment="0" applyProtection="0"/>
    <xf numFmtId="0" fontId="36" fillId="24" borderId="33" applyNumberFormat="0" applyAlignment="0" applyProtection="0"/>
    <xf numFmtId="0" fontId="36" fillId="24" borderId="33" applyNumberFormat="0" applyAlignment="0" applyProtection="0"/>
    <xf numFmtId="171" fontId="6"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7" fontId="6"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9" fillId="0" borderId="34" applyNumberFormat="0" applyFill="0" applyAlignment="0" applyProtection="0"/>
    <xf numFmtId="0" fontId="39" fillId="0" borderId="34" applyNumberFormat="0" applyFill="0" applyAlignment="0" applyProtection="0"/>
    <xf numFmtId="0" fontId="39" fillId="0" borderId="34" applyNumberFormat="0" applyFill="0" applyAlignment="0" applyProtection="0"/>
    <xf numFmtId="0" fontId="39" fillId="0" borderId="34" applyNumberFormat="0" applyFill="0" applyAlignment="0" applyProtection="0"/>
    <xf numFmtId="0" fontId="40" fillId="0" borderId="35" applyNumberFormat="0" applyFill="0" applyAlignment="0" applyProtection="0"/>
    <xf numFmtId="0" fontId="40" fillId="0" borderId="35" applyNumberFormat="0" applyFill="0" applyAlignment="0" applyProtection="0"/>
    <xf numFmtId="0" fontId="40" fillId="0" borderId="35" applyNumberFormat="0" applyFill="0" applyAlignment="0" applyProtection="0"/>
    <xf numFmtId="0" fontId="40" fillId="0" borderId="35" applyNumberFormat="0" applyFill="0" applyAlignment="0" applyProtection="0"/>
    <xf numFmtId="0" fontId="41" fillId="0" borderId="36" applyNumberFormat="0" applyFill="0" applyAlignment="0" applyProtection="0"/>
    <xf numFmtId="0" fontId="41" fillId="0" borderId="36" applyNumberFormat="0" applyFill="0" applyAlignment="0" applyProtection="0"/>
    <xf numFmtId="0" fontId="41" fillId="0" borderId="36" applyNumberFormat="0" applyFill="0" applyAlignment="0" applyProtection="0"/>
    <xf numFmtId="0" fontId="41" fillId="0" borderId="3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11" borderId="32" applyNumberFormat="0" applyAlignment="0" applyProtection="0"/>
    <xf numFmtId="0" fontId="43" fillId="11" borderId="32" applyNumberFormat="0" applyAlignment="0" applyProtection="0"/>
    <xf numFmtId="0" fontId="43" fillId="11" borderId="32" applyNumberFormat="0" applyAlignment="0" applyProtection="0"/>
    <xf numFmtId="0" fontId="43" fillId="11" borderId="32" applyNumberFormat="0" applyAlignment="0" applyProtection="0"/>
    <xf numFmtId="0"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6" fillId="12" borderId="38" applyNumberFormat="0" applyFont="0" applyAlignment="0" applyProtection="0"/>
    <xf numFmtId="0" fontId="46" fillId="10" borderId="39" applyNumberFormat="0" applyAlignment="0" applyProtection="0"/>
    <xf numFmtId="0" fontId="46" fillId="10" borderId="39" applyNumberFormat="0" applyAlignment="0" applyProtection="0"/>
    <xf numFmtId="0" fontId="46" fillId="10" borderId="39" applyNumberFormat="0" applyAlignment="0" applyProtection="0"/>
    <xf numFmtId="0" fontId="46" fillId="10" borderId="39"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40" applyNumberFormat="0" applyFill="0" applyAlignment="0" applyProtection="0"/>
    <xf numFmtId="0" fontId="48" fillId="0" borderId="40" applyNumberFormat="0" applyFill="0" applyAlignment="0" applyProtection="0"/>
    <xf numFmtId="0" fontId="48" fillId="0" borderId="40" applyNumberFormat="0" applyFill="0" applyAlignment="0" applyProtection="0"/>
    <xf numFmtId="0" fontId="48" fillId="0" borderId="40" applyNumberFormat="0" applyFill="0" applyAlignment="0" applyProtection="0"/>
    <xf numFmtId="0" fontId="48" fillId="0" borderId="40" applyNumberFormat="0" applyFill="0" applyAlignment="0" applyProtection="0"/>
    <xf numFmtId="0" fontId="48" fillId="0" borderId="40" applyNumberFormat="0" applyFill="0" applyAlignment="0" applyProtection="0"/>
    <xf numFmtId="0" fontId="48" fillId="0" borderId="40" applyNumberFormat="0" applyFill="0" applyAlignment="0" applyProtection="0"/>
    <xf numFmtId="0" fontId="48" fillId="0" borderId="40"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7"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1" fillId="0" borderId="62" applyNumberFormat="0" applyFill="0" applyAlignment="0" applyProtection="0"/>
    <xf numFmtId="0" fontId="41" fillId="0" borderId="62" applyNumberFormat="0" applyFill="0" applyAlignment="0" applyProtection="0"/>
    <xf numFmtId="0" fontId="41" fillId="0" borderId="62" applyNumberFormat="0" applyFill="0" applyAlignment="0" applyProtection="0"/>
    <xf numFmtId="0" fontId="41" fillId="0" borderId="62" applyNumberFormat="0" applyFill="0" applyAlignment="0" applyProtection="0"/>
    <xf numFmtId="0" fontId="78" fillId="0" borderId="0" applyNumberFormat="0" applyFill="0" applyBorder="0" applyAlignment="0" applyProtection="0"/>
    <xf numFmtId="43" fontId="12" fillId="0" borderId="0" applyFont="0" applyFill="0" applyBorder="0" applyAlignment="0" applyProtection="0"/>
    <xf numFmtId="0" fontId="35" fillId="10" borderId="111" applyNumberFormat="0" applyAlignment="0" applyProtection="0"/>
    <xf numFmtId="0" fontId="35" fillId="10" borderId="111" applyNumberFormat="0" applyAlignment="0" applyProtection="0"/>
    <xf numFmtId="0" fontId="35" fillId="10" borderId="111" applyNumberFormat="0" applyAlignment="0" applyProtection="0"/>
    <xf numFmtId="0" fontId="35" fillId="10" borderId="111" applyNumberFormat="0" applyAlignment="0" applyProtection="0"/>
    <xf numFmtId="7" fontId="6" fillId="0" borderId="0" applyFill="0" applyBorder="0" applyAlignment="0" applyProtection="0"/>
    <xf numFmtId="0" fontId="41" fillId="0" borderId="112" applyNumberFormat="0" applyFill="0" applyAlignment="0" applyProtection="0"/>
    <xf numFmtId="0" fontId="41" fillId="0" borderId="112" applyNumberFormat="0" applyFill="0" applyAlignment="0" applyProtection="0"/>
    <xf numFmtId="0" fontId="41" fillId="0" borderId="112" applyNumberFormat="0" applyFill="0" applyAlignment="0" applyProtection="0"/>
    <xf numFmtId="0" fontId="41" fillId="0" borderId="112" applyNumberFormat="0" applyFill="0" applyAlignment="0" applyProtection="0"/>
    <xf numFmtId="0" fontId="43" fillId="11" borderId="111" applyNumberFormat="0" applyAlignment="0" applyProtection="0"/>
    <xf numFmtId="0" fontId="43" fillId="11" borderId="111" applyNumberFormat="0" applyAlignment="0" applyProtection="0"/>
    <xf numFmtId="0" fontId="43" fillId="11" borderId="111" applyNumberFormat="0" applyAlignment="0" applyProtection="0"/>
    <xf numFmtId="0" fontId="43" fillId="11" borderId="111" applyNumberFormat="0" applyAlignment="0" applyProtection="0"/>
    <xf numFmtId="0" fontId="6" fillId="12" borderId="113" applyNumberFormat="0" applyFont="0" applyAlignment="0" applyProtection="0"/>
    <xf numFmtId="0" fontId="6" fillId="12" borderId="113" applyNumberFormat="0" applyFont="0" applyAlignment="0" applyProtection="0"/>
    <xf numFmtId="0" fontId="6" fillId="12" borderId="113" applyNumberFormat="0" applyFont="0" applyAlignment="0" applyProtection="0"/>
    <xf numFmtId="0" fontId="6" fillId="12" borderId="113" applyNumberFormat="0" applyFont="0" applyAlignment="0" applyProtection="0"/>
    <xf numFmtId="0" fontId="6" fillId="12" borderId="113" applyNumberFormat="0" applyFont="0" applyAlignment="0" applyProtection="0"/>
    <xf numFmtId="0" fontId="46" fillId="10" borderId="114" applyNumberFormat="0" applyAlignment="0" applyProtection="0"/>
    <xf numFmtId="0" fontId="46" fillId="10" borderId="114" applyNumberFormat="0" applyAlignment="0" applyProtection="0"/>
    <xf numFmtId="0" fontId="46" fillId="10" borderId="114" applyNumberFormat="0" applyAlignment="0" applyProtection="0"/>
    <xf numFmtId="0" fontId="46" fillId="10" borderId="114" applyNumberFormat="0" applyAlignment="0" applyProtection="0"/>
    <xf numFmtId="0" fontId="48" fillId="0" borderId="115" applyNumberFormat="0" applyFill="0" applyAlignment="0" applyProtection="0"/>
    <xf numFmtId="0" fontId="48" fillId="0" borderId="115" applyNumberFormat="0" applyFill="0" applyAlignment="0" applyProtection="0"/>
    <xf numFmtId="0" fontId="48" fillId="0" borderId="115" applyNumberFormat="0" applyFill="0" applyAlignment="0" applyProtection="0"/>
    <xf numFmtId="0" fontId="48" fillId="0" borderId="115" applyNumberFormat="0" applyFill="0" applyAlignment="0" applyProtection="0"/>
    <xf numFmtId="0" fontId="48" fillId="0" borderId="115" applyNumberFormat="0" applyFill="0" applyAlignment="0" applyProtection="0"/>
    <xf numFmtId="0" fontId="48" fillId="0" borderId="115" applyNumberFormat="0" applyFill="0" applyAlignment="0" applyProtection="0"/>
    <xf numFmtId="0" fontId="48" fillId="0" borderId="115" applyNumberFormat="0" applyFill="0" applyAlignment="0" applyProtection="0"/>
    <xf numFmtId="0" fontId="48" fillId="0" borderId="115" applyNumberFormat="0" applyFill="0" applyAlignment="0" applyProtection="0"/>
    <xf numFmtId="43" fontId="1"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7"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1" fillId="0" borderId="112" applyNumberFormat="0" applyFill="0" applyAlignment="0" applyProtection="0"/>
    <xf numFmtId="0" fontId="41" fillId="0" borderId="112" applyNumberFormat="0" applyFill="0" applyAlignment="0" applyProtection="0"/>
    <xf numFmtId="0" fontId="41" fillId="0" borderId="112" applyNumberFormat="0" applyFill="0" applyAlignment="0" applyProtection="0"/>
    <xf numFmtId="0" fontId="41" fillId="0" borderId="112" applyNumberFormat="0" applyFill="0" applyAlignment="0" applyProtection="0"/>
  </cellStyleXfs>
  <cellXfs count="938">
    <xf numFmtId="0" fontId="0" fillId="0" borderId="0" xfId="0"/>
    <xf numFmtId="0" fontId="3" fillId="0" borderId="0" xfId="0" applyFont="1"/>
    <xf numFmtId="0" fontId="3" fillId="0" borderId="0" xfId="0" applyFont="1" applyAlignment="1">
      <alignment horizontal="left"/>
    </xf>
    <xf numFmtId="0" fontId="5" fillId="0" borderId="0" xfId="0" applyFont="1"/>
    <xf numFmtId="0" fontId="8" fillId="0" borderId="0" xfId="0" applyFont="1" applyAlignment="1">
      <alignment wrapText="1"/>
    </xf>
    <xf numFmtId="0" fontId="9" fillId="0" borderId="7" xfId="0" applyFont="1" applyBorder="1"/>
    <xf numFmtId="0" fontId="4" fillId="0" borderId="6" xfId="0" applyFont="1" applyBorder="1"/>
    <xf numFmtId="0" fontId="4" fillId="0" borderId="0" xfId="0" applyFont="1"/>
    <xf numFmtId="3" fontId="3" fillId="0" borderId="0" xfId="0" applyNumberFormat="1" applyFont="1"/>
    <xf numFmtId="0" fontId="17" fillId="0" borderId="14" xfId="0" applyFont="1" applyBorder="1" applyAlignment="1">
      <alignment vertical="center" wrapText="1"/>
    </xf>
    <xf numFmtId="0" fontId="16" fillId="0" borderId="4" xfId="0" applyFont="1" applyBorder="1" applyAlignment="1">
      <alignment vertical="center" wrapText="1"/>
    </xf>
    <xf numFmtId="0" fontId="18" fillId="0" borderId="14" xfId="0" applyFont="1" applyBorder="1" applyAlignment="1">
      <alignment vertical="center" wrapText="1"/>
    </xf>
    <xf numFmtId="0" fontId="19" fillId="0" borderId="0" xfId="0" applyFont="1" applyAlignment="1">
      <alignment vertical="center"/>
    </xf>
    <xf numFmtId="0" fontId="22" fillId="2" borderId="0" xfId="6" applyFont="1" applyFill="1"/>
    <xf numFmtId="0" fontId="21" fillId="0" borderId="0" xfId="6"/>
    <xf numFmtId="0" fontId="17" fillId="6" borderId="12" xfId="0" applyFont="1" applyFill="1" applyBorder="1" applyAlignment="1">
      <alignment vertical="center"/>
    </xf>
    <xf numFmtId="0" fontId="17" fillId="0" borderId="4" xfId="0" applyFont="1" applyBorder="1" applyAlignment="1">
      <alignment horizontal="center" vertical="center"/>
    </xf>
    <xf numFmtId="3" fontId="17"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17" fillId="0" borderId="21" xfId="0" applyFont="1" applyBorder="1" applyAlignment="1">
      <alignment vertical="center" wrapText="1"/>
    </xf>
    <xf numFmtId="0" fontId="24" fillId="0" borderId="0" xfId="0" applyFont="1" applyAlignment="1">
      <alignment horizontal="justify" vertical="center"/>
    </xf>
    <xf numFmtId="0" fontId="17" fillId="0" borderId="22" xfId="0" applyFont="1" applyBorder="1" applyAlignment="1">
      <alignment horizontal="center" vertical="center"/>
    </xf>
    <xf numFmtId="0" fontId="17" fillId="0" borderId="12" xfId="0" applyFont="1" applyBorder="1" applyAlignment="1">
      <alignment vertical="center" wrapText="1"/>
    </xf>
    <xf numFmtId="3" fontId="17" fillId="0" borderId="12" xfId="0" applyNumberFormat="1" applyFont="1" applyBorder="1" applyAlignment="1">
      <alignment horizontal="center" vertical="center"/>
    </xf>
    <xf numFmtId="0" fontId="18" fillId="6" borderId="12" xfId="0" applyFont="1" applyFill="1" applyBorder="1" applyAlignment="1">
      <alignment vertical="center" wrapText="1"/>
    </xf>
    <xf numFmtId="0" fontId="23" fillId="0" borderId="14" xfId="0" applyFont="1" applyBorder="1" applyAlignment="1">
      <alignment horizontal="left" vertical="center" wrapText="1" indent="1"/>
    </xf>
    <xf numFmtId="0" fontId="18" fillId="0" borderId="28" xfId="0" applyFont="1" applyBorder="1" applyAlignment="1">
      <alignment vertical="center" wrapText="1"/>
    </xf>
    <xf numFmtId="0" fontId="17" fillId="0" borderId="29" xfId="0" applyFont="1" applyBorder="1" applyAlignment="1">
      <alignment horizontal="center" vertical="center" wrapText="1"/>
    </xf>
    <xf numFmtId="0" fontId="18" fillId="0" borderId="21" xfId="0" applyFont="1" applyBorder="1" applyAlignment="1">
      <alignment vertical="center" wrapText="1"/>
    </xf>
    <xf numFmtId="0" fontId="17" fillId="0" borderId="30" xfId="0" applyFont="1" applyBorder="1" applyAlignment="1">
      <alignment horizontal="center" vertical="center" wrapText="1"/>
    </xf>
    <xf numFmtId="0" fontId="25" fillId="0" borderId="4" xfId="0" applyFont="1" applyBorder="1" applyAlignment="1">
      <alignment vertical="center"/>
    </xf>
    <xf numFmtId="0" fontId="25" fillId="0" borderId="14" xfId="0" applyFont="1" applyBorder="1" applyAlignment="1">
      <alignment vertical="center" wrapText="1"/>
    </xf>
    <xf numFmtId="0" fontId="23" fillId="0" borderId="14" xfId="0" applyFont="1" applyBorder="1" applyAlignment="1">
      <alignment vertical="center" wrapText="1"/>
    </xf>
    <xf numFmtId="0" fontId="15" fillId="0" borderId="14" xfId="0" applyFont="1" applyBorder="1" applyAlignment="1">
      <alignment vertical="center" wrapText="1"/>
    </xf>
    <xf numFmtId="0" fontId="24" fillId="0" borderId="0" xfId="0" applyFont="1" applyAlignment="1">
      <alignment vertical="center"/>
    </xf>
    <xf numFmtId="0" fontId="26" fillId="0" borderId="0" xfId="0" applyFont="1" applyAlignment="1">
      <alignment vertical="center"/>
    </xf>
    <xf numFmtId="3" fontId="4" fillId="0" borderId="31" xfId="0" applyNumberFormat="1" applyFont="1" applyBorder="1"/>
    <xf numFmtId="0" fontId="27" fillId="0" borderId="0" xfId="0" applyFont="1"/>
    <xf numFmtId="0" fontId="28" fillId="0" borderId="12" xfId="0" applyFont="1" applyBorder="1" applyAlignment="1">
      <alignment horizontal="justify"/>
    </xf>
    <xf numFmtId="0" fontId="29" fillId="0" borderId="14" xfId="0" applyFont="1" applyBorder="1" applyAlignment="1">
      <alignment horizontal="justify"/>
    </xf>
    <xf numFmtId="0" fontId="29" fillId="0" borderId="4" xfId="0" applyFont="1" applyBorder="1" applyAlignment="1">
      <alignment horizontal="center"/>
    </xf>
    <xf numFmtId="3" fontId="4" fillId="0" borderId="31" xfId="0" applyNumberFormat="1" applyFont="1" applyBorder="1" applyAlignment="1">
      <alignment wrapText="1"/>
    </xf>
    <xf numFmtId="3" fontId="31" fillId="0" borderId="31" xfId="0" applyNumberFormat="1" applyFont="1" applyBorder="1"/>
    <xf numFmtId="0" fontId="32" fillId="0" borderId="0" xfId="0" applyFont="1" applyAlignment="1">
      <alignment vertical="top" wrapText="1"/>
    </xf>
    <xf numFmtId="0" fontId="23" fillId="9" borderId="4" xfId="0" applyFont="1" applyFill="1" applyBorder="1" applyAlignment="1">
      <alignment horizontal="center" vertical="center" wrapText="1"/>
    </xf>
    <xf numFmtId="1" fontId="50" fillId="0" borderId="41" xfId="0" applyNumberFormat="1" applyFont="1" applyBorder="1"/>
    <xf numFmtId="0" fontId="52" fillId="0" borderId="0" xfId="0" applyFont="1"/>
    <xf numFmtId="0" fontId="52" fillId="0" borderId="6" xfId="0" applyFont="1" applyBorder="1"/>
    <xf numFmtId="0" fontId="55" fillId="0" borderId="0" xfId="0" applyFont="1" applyAlignment="1">
      <alignment horizontal="center"/>
    </xf>
    <xf numFmtId="0" fontId="0" fillId="0" borderId="0" xfId="0" applyAlignment="1">
      <alignment horizontal="left"/>
    </xf>
    <xf numFmtId="3" fontId="56" fillId="9" borderId="4" xfId="0" applyNumberFormat="1" applyFont="1" applyFill="1" applyBorder="1" applyAlignment="1">
      <alignment horizontal="right" wrapText="1"/>
    </xf>
    <xf numFmtId="0" fontId="24" fillId="0" borderId="0" xfId="0" applyFont="1"/>
    <xf numFmtId="0" fontId="56" fillId="9" borderId="0" xfId="0" applyFont="1" applyFill="1" applyAlignment="1">
      <alignment horizontal="left"/>
    </xf>
    <xf numFmtId="0" fontId="56" fillId="9" borderId="0" xfId="0" applyFont="1" applyFill="1"/>
    <xf numFmtId="3" fontId="56" fillId="9" borderId="0" xfId="0" applyNumberFormat="1" applyFont="1" applyFill="1"/>
    <xf numFmtId="0" fontId="56" fillId="9" borderId="0" xfId="0" applyFont="1" applyFill="1" applyAlignment="1">
      <alignment horizontal="left" wrapText="1"/>
    </xf>
    <xf numFmtId="0" fontId="56" fillId="9" borderId="2" xfId="0" applyFont="1" applyFill="1" applyBorder="1" applyAlignment="1">
      <alignment horizontal="center" wrapText="1"/>
    </xf>
    <xf numFmtId="168" fontId="18" fillId="0" borderId="9" xfId="0" applyNumberFormat="1" applyFont="1" applyBorder="1" applyAlignment="1">
      <alignment horizontal="right" vertical="center" wrapText="1"/>
    </xf>
    <xf numFmtId="166" fontId="18" fillId="0" borderId="0" xfId="0" applyNumberFormat="1" applyFont="1"/>
    <xf numFmtId="0" fontId="14" fillId="0" borderId="51" xfId="0" applyFont="1" applyBorder="1"/>
    <xf numFmtId="0" fontId="56" fillId="0" borderId="0" xfId="0" applyFont="1"/>
    <xf numFmtId="0" fontId="0" fillId="0" borderId="0" xfId="0" applyAlignment="1">
      <alignment horizontal="right"/>
    </xf>
    <xf numFmtId="0" fontId="56" fillId="9" borderId="17" xfId="0" applyFont="1" applyFill="1" applyBorder="1"/>
    <xf numFmtId="3" fontId="56" fillId="9" borderId="1" xfId="0" applyNumberFormat="1" applyFont="1" applyFill="1" applyBorder="1" applyAlignment="1">
      <alignment horizontal="center" wrapText="1"/>
    </xf>
    <xf numFmtId="2" fontId="52" fillId="4" borderId="6" xfId="4" applyNumberFormat="1" applyFont="1" applyFill="1" applyBorder="1"/>
    <xf numFmtId="0" fontId="56" fillId="4" borderId="52" xfId="0" applyFont="1" applyFill="1" applyBorder="1" applyAlignment="1">
      <alignment vertical="center" wrapText="1"/>
    </xf>
    <xf numFmtId="3" fontId="56" fillId="4" borderId="41" xfId="0" applyNumberFormat="1" applyFont="1" applyFill="1" applyBorder="1" applyAlignment="1">
      <alignment horizontal="right" wrapText="1" indent="1"/>
    </xf>
    <xf numFmtId="166" fontId="56" fillId="4" borderId="41" xfId="1" applyNumberFormat="1" applyFont="1" applyFill="1" applyBorder="1"/>
    <xf numFmtId="0" fontId="24" fillId="0" borderId="0" xfId="0" applyFont="1" applyAlignment="1">
      <alignment wrapText="1"/>
    </xf>
    <xf numFmtId="0" fontId="24" fillId="0" borderId="41" xfId="0" applyFont="1" applyBorder="1" applyAlignment="1">
      <alignment horizontal="center" vertical="center" wrapText="1"/>
    </xf>
    <xf numFmtId="0" fontId="16" fillId="9" borderId="0" xfId="0" applyFont="1" applyFill="1" applyAlignment="1">
      <alignment wrapText="1"/>
    </xf>
    <xf numFmtId="166" fontId="24" fillId="0" borderId="41" xfId="0" applyNumberFormat="1" applyFont="1" applyBorder="1" applyAlignment="1">
      <alignment wrapText="1"/>
    </xf>
    <xf numFmtId="0" fontId="56" fillId="9" borderId="41" xfId="0" applyFont="1" applyFill="1" applyBorder="1" applyAlignment="1">
      <alignment wrapText="1"/>
    </xf>
    <xf numFmtId="0" fontId="51" fillId="0" borderId="27" xfId="0" applyFont="1" applyBorder="1" applyAlignment="1">
      <alignment horizontal="center"/>
    </xf>
    <xf numFmtId="0" fontId="24" fillId="0" borderId="41" xfId="0" applyFont="1" applyBorder="1"/>
    <xf numFmtId="1" fontId="61" fillId="0" borderId="41" xfId="0" applyNumberFormat="1" applyFont="1" applyBorder="1"/>
    <xf numFmtId="0" fontId="58" fillId="27" borderId="41" xfId="0" applyFont="1" applyFill="1" applyBorder="1" applyAlignment="1">
      <alignment vertical="center"/>
    </xf>
    <xf numFmtId="170" fontId="56" fillId="27" borderId="41" xfId="0" applyNumberFormat="1" applyFont="1" applyFill="1" applyBorder="1" applyAlignment="1">
      <alignment horizontal="center" vertical="center"/>
    </xf>
    <xf numFmtId="0" fontId="58" fillId="33" borderId="41" xfId="0" applyFont="1" applyFill="1" applyBorder="1" applyAlignment="1">
      <alignment vertical="center"/>
    </xf>
    <xf numFmtId="170" fontId="58" fillId="33" borderId="41" xfId="0" applyNumberFormat="1" applyFont="1" applyFill="1" applyBorder="1" applyAlignment="1">
      <alignment horizontal="center" vertical="center"/>
    </xf>
    <xf numFmtId="0" fontId="24" fillId="33" borderId="41" xfId="0" applyFont="1" applyFill="1" applyBorder="1" applyAlignment="1">
      <alignment vertical="center"/>
    </xf>
    <xf numFmtId="0" fontId="56" fillId="33" borderId="41" xfId="0" applyFont="1" applyFill="1" applyBorder="1" applyAlignment="1">
      <alignment vertical="center"/>
    </xf>
    <xf numFmtId="0" fontId="58" fillId="30" borderId="41" xfId="0" applyFont="1" applyFill="1" applyBorder="1" applyAlignment="1">
      <alignment vertical="center"/>
    </xf>
    <xf numFmtId="170" fontId="58" fillId="30" borderId="41" xfId="0" applyNumberFormat="1" applyFont="1" applyFill="1" applyBorder="1" applyAlignment="1">
      <alignment horizontal="center" vertical="center"/>
    </xf>
    <xf numFmtId="0" fontId="58" fillId="29" borderId="41" xfId="0" applyFont="1" applyFill="1" applyBorder="1" applyAlignment="1">
      <alignment vertical="center"/>
    </xf>
    <xf numFmtId="170" fontId="58" fillId="29" borderId="41" xfId="0" applyNumberFormat="1" applyFont="1" applyFill="1" applyBorder="1" applyAlignment="1">
      <alignment horizontal="center" vertical="center"/>
    </xf>
    <xf numFmtId="0" fontId="56" fillId="9" borderId="41" xfId="0" applyFont="1" applyFill="1" applyBorder="1"/>
    <xf numFmtId="164" fontId="56" fillId="9" borderId="41" xfId="7" applyFont="1" applyFill="1" applyBorder="1"/>
    <xf numFmtId="1" fontId="56" fillId="9" borderId="41" xfId="0" applyNumberFormat="1" applyFont="1" applyFill="1" applyBorder="1" applyAlignment="1">
      <alignment wrapText="1"/>
    </xf>
    <xf numFmtId="9" fontId="56" fillId="9" borderId="41" xfId="0" applyNumberFormat="1" applyFont="1" applyFill="1" applyBorder="1"/>
    <xf numFmtId="3" fontId="56" fillId="27" borderId="41" xfId="0" applyNumberFormat="1" applyFont="1" applyFill="1" applyBorder="1" applyAlignment="1">
      <alignment horizontal="right" wrapText="1" indent="1"/>
    </xf>
    <xf numFmtId="166" fontId="56" fillId="27" borderId="41" xfId="1" applyNumberFormat="1" applyFont="1" applyFill="1" applyBorder="1"/>
    <xf numFmtId="166" fontId="56" fillId="30" borderId="41" xfId="1" applyNumberFormat="1" applyFont="1" applyFill="1" applyBorder="1"/>
    <xf numFmtId="9" fontId="56" fillId="30" borderId="41" xfId="1" applyNumberFormat="1" applyFont="1" applyFill="1" applyBorder="1"/>
    <xf numFmtId="166" fontId="56" fillId="32" borderId="41" xfId="1" applyNumberFormat="1" applyFont="1" applyFill="1" applyBorder="1"/>
    <xf numFmtId="3" fontId="56" fillId="28" borderId="41" xfId="0" applyNumberFormat="1" applyFont="1" applyFill="1" applyBorder="1" applyAlignment="1">
      <alignment horizontal="right" wrapText="1" indent="1"/>
    </xf>
    <xf numFmtId="0" fontId="56" fillId="9" borderId="13" xfId="0" applyFont="1" applyFill="1" applyBorder="1" applyAlignment="1">
      <alignment horizontal="center" wrapText="1"/>
    </xf>
    <xf numFmtId="0" fontId="56" fillId="9" borderId="59" xfId="0" applyFont="1" applyFill="1" applyBorder="1" applyAlignment="1">
      <alignment horizontal="center" wrapText="1"/>
    </xf>
    <xf numFmtId="3" fontId="56" fillId="9" borderId="59" xfId="0" applyNumberFormat="1" applyFont="1" applyFill="1" applyBorder="1" applyAlignment="1">
      <alignment horizontal="center" wrapText="1"/>
    </xf>
    <xf numFmtId="0" fontId="59" fillId="9" borderId="41" xfId="0" applyFont="1" applyFill="1" applyBorder="1"/>
    <xf numFmtId="0" fontId="24" fillId="9" borderId="41" xfId="0" applyFont="1" applyFill="1" applyBorder="1"/>
    <xf numFmtId="0" fontId="14" fillId="0" borderId="41" xfId="0" applyFont="1" applyBorder="1"/>
    <xf numFmtId="0" fontId="0" fillId="0" borderId="41" xfId="0" applyBorder="1"/>
    <xf numFmtId="0" fontId="13" fillId="0" borderId="41" xfId="0" applyFont="1" applyBorder="1"/>
    <xf numFmtId="0" fontId="16" fillId="6" borderId="1" xfId="0" applyFont="1" applyFill="1" applyBorder="1" applyAlignment="1">
      <alignment vertical="center" wrapText="1"/>
    </xf>
    <xf numFmtId="0" fontId="16" fillId="6" borderId="1" xfId="0" applyFont="1" applyFill="1" applyBorder="1" applyAlignment="1">
      <alignment horizontal="center" vertical="center" wrapText="1"/>
    </xf>
    <xf numFmtId="0" fontId="28" fillId="0" borderId="1" xfId="0" applyFont="1" applyBorder="1" applyAlignment="1">
      <alignment horizontal="center"/>
    </xf>
    <xf numFmtId="166" fontId="56" fillId="27" borderId="41" xfId="1" applyNumberFormat="1" applyFont="1" applyFill="1" applyBorder="1" applyAlignment="1">
      <alignment horizontal="right"/>
    </xf>
    <xf numFmtId="166" fontId="56" fillId="30" borderId="41" xfId="1" applyNumberFormat="1" applyFont="1" applyFill="1" applyBorder="1" applyAlignment="1">
      <alignment horizontal="right"/>
    </xf>
    <xf numFmtId="166" fontId="56" fillId="32" borderId="41" xfId="1" applyNumberFormat="1" applyFont="1" applyFill="1" applyBorder="1" applyAlignment="1">
      <alignment horizontal="right"/>
    </xf>
    <xf numFmtId="166" fontId="56" fillId="4" borderId="41" xfId="1" applyNumberFormat="1" applyFont="1" applyFill="1" applyBorder="1" applyAlignment="1">
      <alignment horizontal="right"/>
    </xf>
    <xf numFmtId="166" fontId="24" fillId="0" borderId="41" xfId="0" applyNumberFormat="1" applyFont="1" applyBorder="1" applyAlignment="1">
      <alignment horizontal="right" wrapText="1"/>
    </xf>
    <xf numFmtId="0" fontId="24" fillId="36" borderId="41" xfId="0" applyFont="1" applyFill="1" applyBorder="1" applyAlignment="1">
      <alignment horizontal="center" vertical="center" wrapText="1"/>
    </xf>
    <xf numFmtId="166" fontId="24" fillId="36" borderId="41" xfId="0" applyNumberFormat="1" applyFont="1" applyFill="1" applyBorder="1" applyAlignment="1">
      <alignment wrapText="1"/>
    </xf>
    <xf numFmtId="166" fontId="24" fillId="36" borderId="41" xfId="0" applyNumberFormat="1" applyFont="1" applyFill="1" applyBorder="1" applyAlignment="1">
      <alignment horizontal="right" wrapText="1"/>
    </xf>
    <xf numFmtId="9" fontId="24" fillId="36" borderId="41" xfId="2" applyFont="1" applyFill="1" applyBorder="1" applyAlignment="1" applyProtection="1">
      <alignment horizontal="right" vertical="center" wrapText="1"/>
    </xf>
    <xf numFmtId="0" fontId="24" fillId="36" borderId="41" xfId="0" applyFont="1" applyFill="1" applyBorder="1" applyAlignment="1">
      <alignment wrapText="1"/>
    </xf>
    <xf numFmtId="0" fontId="24" fillId="36" borderId="41" xfId="0" applyFont="1" applyFill="1" applyBorder="1" applyAlignment="1">
      <alignment horizontal="right" wrapText="1"/>
    </xf>
    <xf numFmtId="0" fontId="24" fillId="36" borderId="54" xfId="0" applyFont="1" applyFill="1" applyBorder="1" applyAlignment="1">
      <alignment vertical="top" wrapText="1"/>
    </xf>
    <xf numFmtId="0" fontId="24" fillId="37" borderId="41" xfId="0" applyFont="1" applyFill="1" applyBorder="1" applyAlignment="1">
      <alignment horizontal="center" vertical="center" wrapText="1"/>
    </xf>
    <xf numFmtId="166" fontId="24" fillId="37" borderId="41" xfId="0" applyNumberFormat="1" applyFont="1" applyFill="1" applyBorder="1" applyAlignment="1">
      <alignment wrapText="1"/>
    </xf>
    <xf numFmtId="166" fontId="24" fillId="37" borderId="41" xfId="0" applyNumberFormat="1" applyFont="1" applyFill="1" applyBorder="1" applyAlignment="1">
      <alignment horizontal="right" wrapText="1"/>
    </xf>
    <xf numFmtId="9" fontId="24" fillId="37" borderId="41" xfId="2" applyFont="1" applyFill="1" applyBorder="1" applyAlignment="1" applyProtection="1">
      <alignment horizontal="right" vertical="center" wrapText="1"/>
    </xf>
    <xf numFmtId="0" fontId="24" fillId="37" borderId="41" xfId="0" applyFont="1" applyFill="1" applyBorder="1" applyAlignment="1">
      <alignment horizontal="right" wrapText="1"/>
    </xf>
    <xf numFmtId="0" fontId="24" fillId="37" borderId="41" xfId="0" applyFont="1" applyFill="1" applyBorder="1" applyAlignment="1">
      <alignment wrapText="1"/>
    </xf>
    <xf numFmtId="0" fontId="24" fillId="37" borderId="0" xfId="0" applyFont="1" applyFill="1" applyAlignment="1">
      <alignment vertical="top" wrapText="1"/>
    </xf>
    <xf numFmtId="0" fontId="24" fillId="37" borderId="54" xfId="0" applyFont="1" applyFill="1" applyBorder="1" applyAlignment="1">
      <alignment vertical="top" wrapText="1"/>
    </xf>
    <xf numFmtId="0" fontId="56" fillId="37" borderId="55" xfId="0" applyFont="1" applyFill="1" applyBorder="1" applyAlignment="1">
      <alignment horizontal="left" wrapText="1"/>
    </xf>
    <xf numFmtId="0" fontId="56" fillId="37" borderId="0" xfId="0" applyFont="1" applyFill="1" applyAlignment="1">
      <alignment horizontal="left" wrapText="1"/>
    </xf>
    <xf numFmtId="3" fontId="0" fillId="37" borderId="0" xfId="0" applyNumberFormat="1" applyFill="1"/>
    <xf numFmtId="0" fontId="56" fillId="37" borderId="0" xfId="0" applyFont="1" applyFill="1"/>
    <xf numFmtId="0" fontId="32" fillId="37" borderId="0" xfId="0" applyFont="1" applyFill="1"/>
    <xf numFmtId="3" fontId="32" fillId="37" borderId="0" xfId="0" applyNumberFormat="1" applyFont="1" applyFill="1"/>
    <xf numFmtId="0" fontId="0" fillId="37" borderId="0" xfId="0" applyFill="1"/>
    <xf numFmtId="0" fontId="61" fillId="9" borderId="0" xfId="0" applyFont="1" applyFill="1"/>
    <xf numFmtId="0" fontId="24" fillId="36" borderId="41" xfId="0" applyFont="1" applyFill="1" applyBorder="1" applyAlignment="1">
      <alignment vertical="top" wrapText="1"/>
    </xf>
    <xf numFmtId="0" fontId="6" fillId="2" borderId="0" xfId="6" applyFont="1" applyFill="1" applyAlignment="1">
      <alignment horizontal="center" wrapText="1"/>
    </xf>
    <xf numFmtId="3" fontId="5" fillId="29" borderId="41" xfId="0" applyNumberFormat="1" applyFont="1" applyFill="1" applyBorder="1"/>
    <xf numFmtId="3" fontId="56" fillId="29" borderId="41" xfId="0" applyNumberFormat="1" applyFont="1" applyFill="1" applyBorder="1" applyAlignment="1">
      <alignment horizontal="right" wrapText="1" indent="1"/>
    </xf>
    <xf numFmtId="0" fontId="14" fillId="0" borderId="0" xfId="0" applyFont="1"/>
    <xf numFmtId="0" fontId="0" fillId="9" borderId="0" xfId="0" applyFill="1"/>
    <xf numFmtId="0" fontId="6" fillId="2" borderId="0" xfId="6" applyFont="1" applyFill="1" applyAlignment="1">
      <alignment horizontal="right" wrapText="1"/>
    </xf>
    <xf numFmtId="1" fontId="56" fillId="9" borderId="41" xfId="7" applyNumberFormat="1" applyFont="1" applyFill="1" applyBorder="1"/>
    <xf numFmtId="0" fontId="54" fillId="0" borderId="0" xfId="0" applyFont="1" applyAlignment="1">
      <alignment wrapText="1"/>
    </xf>
    <xf numFmtId="0" fontId="55" fillId="0" borderId="6" xfId="0" applyFont="1" applyBorder="1"/>
    <xf numFmtId="0" fontId="55" fillId="4" borderId="6" xfId="0" applyFont="1" applyFill="1" applyBorder="1"/>
    <xf numFmtId="0" fontId="24" fillId="9" borderId="0" xfId="0" applyFont="1" applyFill="1" applyAlignment="1">
      <alignment horizontal="left" vertical="center" indent="1"/>
    </xf>
    <xf numFmtId="0" fontId="18" fillId="0" borderId="0" xfId="0" applyFont="1"/>
    <xf numFmtId="0" fontId="55" fillId="34" borderId="6" xfId="0" applyFont="1" applyFill="1" applyBorder="1" applyAlignment="1">
      <alignment wrapText="1"/>
    </xf>
    <xf numFmtId="0" fontId="52" fillId="34" borderId="6" xfId="0" applyFont="1" applyFill="1" applyBorder="1" applyAlignment="1">
      <alignment wrapText="1"/>
    </xf>
    <xf numFmtId="2" fontId="52" fillId="4" borderId="6" xfId="0" applyNumberFormat="1" applyFont="1" applyFill="1" applyBorder="1"/>
    <xf numFmtId="3" fontId="56" fillId="9" borderId="41" xfId="0" applyNumberFormat="1" applyFont="1" applyFill="1" applyBorder="1"/>
    <xf numFmtId="0" fontId="56" fillId="27" borderId="52" xfId="0" applyFont="1" applyFill="1" applyBorder="1" applyAlignment="1">
      <alignment vertical="center" wrapText="1"/>
    </xf>
    <xf numFmtId="0" fontId="3" fillId="0" borderId="41" xfId="0" applyFont="1" applyBorder="1"/>
    <xf numFmtId="0" fontId="56" fillId="30" borderId="52" xfId="0" applyFont="1" applyFill="1" applyBorder="1" applyAlignment="1">
      <alignment vertical="center" wrapText="1"/>
    </xf>
    <xf numFmtId="0" fontId="56" fillId="32" borderId="52" xfId="0" applyFont="1" applyFill="1" applyBorder="1" applyAlignment="1">
      <alignment horizontal="left" vertical="center" wrapText="1"/>
    </xf>
    <xf numFmtId="0" fontId="55" fillId="0" borderId="0" xfId="0" applyFont="1"/>
    <xf numFmtId="0" fontId="4" fillId="31" borderId="6" xfId="0" applyFont="1" applyFill="1" applyBorder="1"/>
    <xf numFmtId="2" fontId="5" fillId="31" borderId="6" xfId="0" applyNumberFormat="1" applyFont="1" applyFill="1" applyBorder="1"/>
    <xf numFmtId="0" fontId="0" fillId="9" borderId="0" xfId="0" applyFill="1" applyAlignment="1">
      <alignment vertical="center"/>
    </xf>
    <xf numFmtId="3" fontId="56" fillId="9" borderId="66" xfId="0" applyNumberFormat="1" applyFont="1" applyFill="1" applyBorder="1"/>
    <xf numFmtId="1" fontId="63" fillId="9" borderId="67" xfId="0" applyNumberFormat="1" applyFont="1" applyFill="1" applyBorder="1"/>
    <xf numFmtId="1" fontId="63" fillId="9" borderId="68" xfId="0" applyNumberFormat="1" applyFont="1" applyFill="1" applyBorder="1"/>
    <xf numFmtId="3" fontId="56" fillId="9" borderId="69" xfId="0" applyNumberFormat="1" applyFont="1" applyFill="1" applyBorder="1"/>
    <xf numFmtId="3" fontId="56" fillId="9" borderId="70" xfId="0" applyNumberFormat="1" applyFont="1" applyFill="1" applyBorder="1"/>
    <xf numFmtId="3" fontId="56" fillId="9" borderId="71" xfId="0" applyNumberFormat="1" applyFont="1" applyFill="1" applyBorder="1"/>
    <xf numFmtId="3" fontId="56" fillId="9" borderId="72" xfId="0" applyNumberFormat="1" applyFont="1" applyFill="1" applyBorder="1"/>
    <xf numFmtId="3" fontId="56" fillId="9" borderId="73" xfId="0" applyNumberFormat="1" applyFont="1" applyFill="1" applyBorder="1"/>
    <xf numFmtId="9" fontId="56" fillId="9" borderId="0" xfId="0" applyNumberFormat="1" applyFont="1" applyFill="1"/>
    <xf numFmtId="0" fontId="56" fillId="38" borderId="41" xfId="0" applyFont="1" applyFill="1" applyBorder="1" applyAlignment="1">
      <alignment horizontal="center" wrapText="1"/>
    </xf>
    <xf numFmtId="0" fontId="56" fillId="38" borderId="41" xfId="0" applyFont="1" applyFill="1" applyBorder="1" applyAlignment="1">
      <alignment wrapText="1"/>
    </xf>
    <xf numFmtId="1" fontId="63" fillId="38" borderId="41" xfId="0" applyNumberFormat="1" applyFont="1" applyFill="1" applyBorder="1"/>
    <xf numFmtId="0" fontId="56" fillId="27" borderId="52" xfId="0" applyFont="1" applyFill="1" applyBorder="1" applyAlignment="1">
      <alignment horizontal="left" vertical="center" wrapText="1"/>
    </xf>
    <xf numFmtId="0" fontId="56" fillId="4" borderId="53" xfId="0" applyFont="1" applyFill="1" applyBorder="1" applyAlignment="1">
      <alignment horizontal="right" vertical="center" wrapText="1"/>
    </xf>
    <xf numFmtId="0" fontId="56" fillId="27" borderId="53" xfId="0" applyFont="1" applyFill="1" applyBorder="1" applyAlignment="1">
      <alignment horizontal="right" vertical="center" wrapText="1"/>
    </xf>
    <xf numFmtId="0" fontId="56" fillId="30" borderId="53" xfId="0" applyFont="1" applyFill="1" applyBorder="1" applyAlignment="1">
      <alignment horizontal="right" vertical="center" wrapText="1"/>
    </xf>
    <xf numFmtId="166" fontId="56" fillId="30" borderId="53" xfId="1" applyNumberFormat="1" applyFont="1" applyFill="1" applyBorder="1"/>
    <xf numFmtId="0" fontId="56" fillId="4" borderId="52" xfId="0" applyFont="1" applyFill="1" applyBorder="1" applyAlignment="1">
      <alignment horizontal="left" vertical="center" wrapText="1"/>
    </xf>
    <xf numFmtId="9" fontId="56" fillId="4" borderId="41" xfId="1" applyNumberFormat="1" applyFont="1" applyFill="1" applyBorder="1"/>
    <xf numFmtId="166" fontId="56" fillId="39" borderId="41" xfId="1" applyNumberFormat="1" applyFont="1" applyFill="1" applyBorder="1"/>
    <xf numFmtId="166" fontId="56" fillId="39" borderId="41" xfId="1" applyNumberFormat="1" applyFont="1" applyFill="1" applyBorder="1" applyAlignment="1">
      <alignment horizontal="right"/>
    </xf>
    <xf numFmtId="9" fontId="56" fillId="39" borderId="41" xfId="1" applyNumberFormat="1" applyFont="1" applyFill="1" applyBorder="1"/>
    <xf numFmtId="3" fontId="56" fillId="40" borderId="41" xfId="0" applyNumberFormat="1" applyFont="1" applyFill="1" applyBorder="1" applyAlignment="1">
      <alignment horizontal="right" wrapText="1" indent="1"/>
    </xf>
    <xf numFmtId="9" fontId="56" fillId="40" borderId="41" xfId="1" applyNumberFormat="1" applyFont="1" applyFill="1" applyBorder="1"/>
    <xf numFmtId="3" fontId="56" fillId="36" borderId="41" xfId="0" applyNumberFormat="1" applyFont="1" applyFill="1" applyBorder="1" applyAlignment="1">
      <alignment horizontal="right" wrapText="1" indent="1"/>
    </xf>
    <xf numFmtId="9" fontId="56" fillId="36" borderId="41" xfId="1" applyNumberFormat="1" applyFont="1" applyFill="1" applyBorder="1"/>
    <xf numFmtId="0" fontId="56" fillId="30" borderId="52" xfId="0" applyFont="1" applyFill="1" applyBorder="1" applyAlignment="1">
      <alignment horizontal="left" vertical="center" wrapText="1"/>
    </xf>
    <xf numFmtId="0" fontId="56" fillId="28" borderId="52" xfId="0" applyFont="1" applyFill="1" applyBorder="1" applyAlignment="1">
      <alignment horizontal="left" vertical="center" wrapText="1"/>
    </xf>
    <xf numFmtId="0" fontId="24" fillId="9" borderId="0" xfId="0" applyFont="1" applyFill="1" applyAlignment="1">
      <alignment horizontal="left" wrapText="1"/>
    </xf>
    <xf numFmtId="0" fontId="24" fillId="36" borderId="41" xfId="0" applyFont="1" applyFill="1" applyBorder="1" applyAlignment="1">
      <alignment horizontal="left" wrapText="1"/>
    </xf>
    <xf numFmtId="0" fontId="24" fillId="37" borderId="0" xfId="0" applyFont="1" applyFill="1" applyAlignment="1">
      <alignment horizontal="left" wrapText="1"/>
    </xf>
    <xf numFmtId="0" fontId="56" fillId="27" borderId="5" xfId="0" applyFont="1" applyFill="1" applyBorder="1" applyAlignment="1">
      <alignment horizontal="left" vertical="center" wrapText="1"/>
    </xf>
    <xf numFmtId="0" fontId="56" fillId="9" borderId="46" xfId="0" applyFont="1" applyFill="1" applyBorder="1" applyAlignment="1">
      <alignment horizontal="left" vertical="center" wrapText="1"/>
    </xf>
    <xf numFmtId="0" fontId="56" fillId="9" borderId="46" xfId="0" applyFont="1" applyFill="1" applyBorder="1" applyAlignment="1">
      <alignment vertical="center" wrapText="1"/>
    </xf>
    <xf numFmtId="3" fontId="56" fillId="9" borderId="46" xfId="0" applyNumberFormat="1" applyFont="1" applyFill="1" applyBorder="1" applyAlignment="1">
      <alignment horizontal="right" wrapText="1" indent="1"/>
    </xf>
    <xf numFmtId="1" fontId="50" fillId="41" borderId="41" xfId="0" applyNumberFormat="1" applyFont="1" applyFill="1" applyBorder="1"/>
    <xf numFmtId="0" fontId="56" fillId="41" borderId="41" xfId="0" applyFont="1" applyFill="1" applyBorder="1" applyAlignment="1">
      <alignment wrapText="1"/>
    </xf>
    <xf numFmtId="0" fontId="5" fillId="41" borderId="74" xfId="0" applyFont="1" applyFill="1" applyBorder="1"/>
    <xf numFmtId="1" fontId="4" fillId="41" borderId="74" xfId="0" applyNumberFormat="1" applyFont="1" applyFill="1" applyBorder="1"/>
    <xf numFmtId="1" fontId="50" fillId="41" borderId="74" xfId="0" applyNumberFormat="1" applyFont="1" applyFill="1" applyBorder="1"/>
    <xf numFmtId="0" fontId="56" fillId="41" borderId="74" xfId="0" applyFont="1" applyFill="1" applyBorder="1" applyAlignment="1">
      <alignment wrapText="1"/>
    </xf>
    <xf numFmtId="0" fontId="5" fillId="4" borderId="41" xfId="0" applyFont="1" applyFill="1" applyBorder="1"/>
    <xf numFmtId="3" fontId="67" fillId="4" borderId="41" xfId="0" applyNumberFormat="1" applyFont="1" applyFill="1" applyBorder="1"/>
    <xf numFmtId="167" fontId="4" fillId="4" borderId="41" xfId="0" applyNumberFormat="1" applyFont="1" applyFill="1" applyBorder="1" applyAlignment="1">
      <alignment horizontal="right" vertical="center"/>
    </xf>
    <xf numFmtId="3" fontId="55" fillId="4" borderId="41" xfId="0" applyNumberFormat="1" applyFont="1" applyFill="1" applyBorder="1"/>
    <xf numFmtId="168" fontId="4" fillId="4" borderId="41" xfId="0" applyNumberFormat="1" applyFont="1" applyFill="1" applyBorder="1" applyAlignment="1">
      <alignment vertical="center" wrapText="1"/>
    </xf>
    <xf numFmtId="3" fontId="52" fillId="4" borderId="41" xfId="0" applyNumberFormat="1" applyFont="1" applyFill="1" applyBorder="1"/>
    <xf numFmtId="3" fontId="56" fillId="9" borderId="74" xfId="0" applyNumberFormat="1" applyFont="1" applyFill="1" applyBorder="1"/>
    <xf numFmtId="0" fontId="3" fillId="0" borderId="77" xfId="0" applyFont="1" applyBorder="1"/>
    <xf numFmtId="3" fontId="56" fillId="9" borderId="67" xfId="0" applyNumberFormat="1" applyFont="1" applyFill="1" applyBorder="1"/>
    <xf numFmtId="3" fontId="5" fillId="39" borderId="41" xfId="0" applyNumberFormat="1" applyFont="1" applyFill="1" applyBorder="1"/>
    <xf numFmtId="3" fontId="56" fillId="39" borderId="41" xfId="0" applyNumberFormat="1" applyFont="1" applyFill="1" applyBorder="1" applyAlignment="1">
      <alignment horizontal="right" wrapText="1" indent="1"/>
    </xf>
    <xf numFmtId="0" fontId="56" fillId="39" borderId="53" xfId="0" applyFont="1" applyFill="1" applyBorder="1" applyAlignment="1">
      <alignment horizontal="right" vertical="center" wrapText="1"/>
    </xf>
    <xf numFmtId="0" fontId="56" fillId="40" borderId="53" xfId="0" applyFont="1" applyFill="1" applyBorder="1" applyAlignment="1">
      <alignment horizontal="right" vertical="center" wrapText="1"/>
    </xf>
    <xf numFmtId="0" fontId="56" fillId="36" borderId="53" xfId="0" applyFont="1" applyFill="1" applyBorder="1" applyAlignment="1">
      <alignment horizontal="right" vertical="center" wrapText="1"/>
    </xf>
    <xf numFmtId="0" fontId="56" fillId="3" borderId="53" xfId="0" applyFont="1" applyFill="1" applyBorder="1" applyAlignment="1">
      <alignment horizontal="right" vertical="center" wrapText="1"/>
    </xf>
    <xf numFmtId="0" fontId="56" fillId="40" borderId="53" xfId="0" applyFont="1" applyFill="1" applyBorder="1" applyAlignment="1">
      <alignment horizontal="right" vertical="center" wrapText="1" indent="1"/>
    </xf>
    <xf numFmtId="3" fontId="5" fillId="29" borderId="41" xfId="0" applyNumberFormat="1" applyFont="1" applyFill="1" applyBorder="1" applyAlignment="1">
      <alignment horizontal="right"/>
    </xf>
    <xf numFmtId="0" fontId="4" fillId="0" borderId="78" xfId="0" applyFont="1" applyBorder="1" applyAlignment="1">
      <alignment horizontal="right"/>
    </xf>
    <xf numFmtId="0" fontId="4" fillId="0" borderId="43" xfId="0" applyFont="1" applyBorder="1"/>
    <xf numFmtId="3" fontId="4" fillId="0" borderId="0" xfId="0" applyNumberFormat="1" applyFont="1"/>
    <xf numFmtId="3" fontId="31" fillId="0" borderId="79" xfId="0" applyNumberFormat="1" applyFont="1" applyBorder="1"/>
    <xf numFmtId="3" fontId="4" fillId="0" borderId="45" xfId="0" applyNumberFormat="1" applyFont="1" applyBorder="1"/>
    <xf numFmtId="3" fontId="4" fillId="0" borderId="11" xfId="0" applyNumberFormat="1" applyFont="1" applyBorder="1" applyAlignment="1">
      <alignment wrapText="1"/>
    </xf>
    <xf numFmtId="3" fontId="4" fillId="0" borderId="0" xfId="0" applyNumberFormat="1" applyFont="1" applyAlignment="1">
      <alignment wrapText="1"/>
    </xf>
    <xf numFmtId="9" fontId="52" fillId="39" borderId="41" xfId="0" applyNumberFormat="1" applyFont="1" applyFill="1" applyBorder="1"/>
    <xf numFmtId="9" fontId="52" fillId="29" borderId="41" xfId="0" applyNumberFormat="1" applyFont="1" applyFill="1" applyBorder="1"/>
    <xf numFmtId="3" fontId="4" fillId="28" borderId="41" xfId="0" applyNumberFormat="1" applyFont="1" applyFill="1" applyBorder="1"/>
    <xf numFmtId="9" fontId="52" fillId="28" borderId="41" xfId="0" applyNumberFormat="1" applyFont="1" applyFill="1" applyBorder="1"/>
    <xf numFmtId="3" fontId="5" fillId="28" borderId="41" xfId="0" applyNumberFormat="1" applyFont="1" applyFill="1" applyBorder="1" applyAlignment="1">
      <alignment horizontal="right"/>
    </xf>
    <xf numFmtId="0" fontId="2" fillId="41" borderId="15" xfId="6" applyFont="1" applyFill="1" applyBorder="1"/>
    <xf numFmtId="3" fontId="3" fillId="4" borderId="41" xfId="0" applyNumberFormat="1" applyFont="1" applyFill="1" applyBorder="1" applyAlignment="1">
      <alignment vertical="top" wrapText="1"/>
    </xf>
    <xf numFmtId="3" fontId="21" fillId="4" borderId="41" xfId="6" applyNumberFormat="1" applyFill="1" applyBorder="1" applyAlignment="1">
      <alignment vertical="top" wrapText="1"/>
    </xf>
    <xf numFmtId="3" fontId="21" fillId="4" borderId="19" xfId="6" applyNumberFormat="1" applyFill="1" applyBorder="1" applyAlignment="1">
      <alignment vertical="top" wrapText="1"/>
    </xf>
    <xf numFmtId="3" fontId="3" fillId="29" borderId="41" xfId="0" applyNumberFormat="1" applyFont="1" applyFill="1" applyBorder="1" applyAlignment="1">
      <alignment vertical="top" wrapText="1"/>
    </xf>
    <xf numFmtId="3" fontId="2" fillId="29" borderId="41" xfId="6" applyNumberFormat="1" applyFont="1" applyFill="1" applyBorder="1" applyAlignment="1">
      <alignment vertical="top" wrapText="1"/>
    </xf>
    <xf numFmtId="3" fontId="2" fillId="29" borderId="19" xfId="6" applyNumberFormat="1" applyFont="1" applyFill="1" applyBorder="1" applyAlignment="1">
      <alignment vertical="top" wrapText="1"/>
    </xf>
    <xf numFmtId="3" fontId="7" fillId="29" borderId="41" xfId="0" applyNumberFormat="1" applyFont="1" applyFill="1" applyBorder="1" applyAlignment="1">
      <alignment vertical="top" wrapText="1"/>
    </xf>
    <xf numFmtId="166" fontId="56" fillId="29" borderId="41" xfId="1" applyNumberFormat="1" applyFont="1" applyFill="1" applyBorder="1" applyAlignment="1">
      <alignment horizontal="right"/>
    </xf>
    <xf numFmtId="9" fontId="56" fillId="29" borderId="41" xfId="1" applyNumberFormat="1" applyFont="1" applyFill="1" applyBorder="1" applyAlignment="1">
      <alignment horizontal="right"/>
    </xf>
    <xf numFmtId="3" fontId="3" fillId="42" borderId="41" xfId="0" applyNumberFormat="1" applyFont="1" applyFill="1" applyBorder="1" applyAlignment="1">
      <alignment vertical="top" wrapText="1"/>
    </xf>
    <xf numFmtId="3" fontId="2" fillId="42" borderId="41" xfId="6" applyNumberFormat="1" applyFont="1" applyFill="1" applyBorder="1" applyAlignment="1">
      <alignment vertical="top" wrapText="1"/>
    </xf>
    <xf numFmtId="3" fontId="2" fillId="42" borderId="19" xfId="6" applyNumberFormat="1" applyFont="1" applyFill="1" applyBorder="1" applyAlignment="1">
      <alignment vertical="top" wrapText="1"/>
    </xf>
    <xf numFmtId="3" fontId="7" fillId="42" borderId="41" xfId="0" applyNumberFormat="1" applyFont="1" applyFill="1" applyBorder="1" applyAlignment="1">
      <alignment vertical="top" wrapText="1"/>
    </xf>
    <xf numFmtId="3" fontId="56" fillId="42" borderId="41" xfId="0" applyNumberFormat="1" applyFont="1" applyFill="1" applyBorder="1" applyAlignment="1">
      <alignment horizontal="right" wrapText="1"/>
    </xf>
    <xf numFmtId="9" fontId="2" fillId="29" borderId="41" xfId="6" applyNumberFormat="1" applyFont="1" applyFill="1" applyBorder="1" applyAlignment="1">
      <alignment vertical="top" wrapText="1"/>
    </xf>
    <xf numFmtId="9" fontId="2" fillId="42" borderId="41" xfId="6" applyNumberFormat="1" applyFont="1" applyFill="1" applyBorder="1" applyAlignment="1">
      <alignment vertical="top" wrapText="1"/>
    </xf>
    <xf numFmtId="0" fontId="6" fillId="4" borderId="16" xfId="6" applyFont="1" applyFill="1" applyBorder="1" applyAlignment="1">
      <alignment horizontal="right" wrapText="1"/>
    </xf>
    <xf numFmtId="0" fontId="6" fillId="4" borderId="50" xfId="6" applyFont="1" applyFill="1" applyBorder="1" applyAlignment="1">
      <alignment horizontal="right" wrapText="1"/>
    </xf>
    <xf numFmtId="0" fontId="6" fillId="4" borderId="16" xfId="6" applyFont="1" applyFill="1" applyBorder="1" applyAlignment="1">
      <alignment horizontal="left" wrapText="1"/>
    </xf>
    <xf numFmtId="0" fontId="6" fillId="29" borderId="50" xfId="6" applyFont="1" applyFill="1" applyBorder="1" applyAlignment="1">
      <alignment horizontal="right" wrapText="1"/>
    </xf>
    <xf numFmtId="0" fontId="21" fillId="29" borderId="17" xfId="6" applyFill="1" applyBorder="1"/>
    <xf numFmtId="0" fontId="21" fillId="29" borderId="18" xfId="6" applyFill="1" applyBorder="1"/>
    <xf numFmtId="3" fontId="21" fillId="29" borderId="41" xfId="6" applyNumberFormat="1" applyFill="1" applyBorder="1"/>
    <xf numFmtId="3" fontId="21" fillId="29" borderId="19" xfId="6" applyNumberFormat="1" applyFill="1" applyBorder="1"/>
    <xf numFmtId="0" fontId="56" fillId="29" borderId="41" xfId="0" applyFont="1" applyFill="1" applyBorder="1"/>
    <xf numFmtId="0" fontId="0" fillId="29" borderId="0" xfId="0" applyFill="1"/>
    <xf numFmtId="10" fontId="21" fillId="4" borderId="17" xfId="6" applyNumberFormat="1" applyFill="1" applyBorder="1"/>
    <xf numFmtId="10" fontId="21" fillId="29" borderId="17" xfId="6" applyNumberFormat="1" applyFill="1" applyBorder="1"/>
    <xf numFmtId="3" fontId="21" fillId="4" borderId="17" xfId="6" applyNumberFormat="1" applyFill="1" applyBorder="1"/>
    <xf numFmtId="3" fontId="21" fillId="29" borderId="17" xfId="6" applyNumberFormat="1" applyFill="1" applyBorder="1"/>
    <xf numFmtId="0" fontId="2" fillId="41" borderId="20" xfId="6" applyFont="1" applyFill="1" applyBorder="1"/>
    <xf numFmtId="0" fontId="2" fillId="41" borderId="63" xfId="6" applyFont="1" applyFill="1" applyBorder="1"/>
    <xf numFmtId="0" fontId="2" fillId="41" borderId="15" xfId="6" applyFont="1" applyFill="1" applyBorder="1" applyAlignment="1">
      <alignment horizontal="left"/>
    </xf>
    <xf numFmtId="0" fontId="68" fillId="9" borderId="0" xfId="0" applyFont="1" applyFill="1"/>
    <xf numFmtId="9" fontId="24" fillId="37" borderId="41" xfId="0" applyNumberFormat="1" applyFont="1" applyFill="1" applyBorder="1" applyAlignment="1">
      <alignment wrapText="1"/>
    </xf>
    <xf numFmtId="172" fontId="24" fillId="37" borderId="41" xfId="0" applyNumberFormat="1" applyFont="1" applyFill="1" applyBorder="1" applyAlignment="1">
      <alignment wrapText="1"/>
    </xf>
    <xf numFmtId="0" fontId="69" fillId="0" borderId="0" xfId="0" applyFont="1"/>
    <xf numFmtId="0" fontId="68" fillId="0" borderId="0" xfId="0" applyFont="1"/>
    <xf numFmtId="0" fontId="71" fillId="0" borderId="0" xfId="0" applyFont="1"/>
    <xf numFmtId="0" fontId="71" fillId="9" borderId="0" xfId="0" applyFont="1" applyFill="1"/>
    <xf numFmtId="0" fontId="16" fillId="9" borderId="0" xfId="0" applyFont="1" applyFill="1" applyAlignment="1">
      <alignment horizontal="left" vertical="center" indent="1"/>
    </xf>
    <xf numFmtId="0" fontId="72" fillId="0" borderId="0" xfId="0" applyFont="1"/>
    <xf numFmtId="0" fontId="70" fillId="0" borderId="0" xfId="0" applyFont="1"/>
    <xf numFmtId="0" fontId="73" fillId="0" borderId="0" xfId="0" applyFont="1"/>
    <xf numFmtId="1" fontId="63" fillId="9" borderId="0" xfId="0" applyNumberFormat="1" applyFont="1" applyFill="1"/>
    <xf numFmtId="164" fontId="56" fillId="9" borderId="0" xfId="7" applyFont="1" applyFill="1" applyBorder="1"/>
    <xf numFmtId="1" fontId="63" fillId="0" borderId="0" xfId="0" applyNumberFormat="1" applyFont="1"/>
    <xf numFmtId="3" fontId="56" fillId="0" borderId="0" xfId="0" applyNumberFormat="1" applyFont="1"/>
    <xf numFmtId="0" fontId="53" fillId="0" borderId="0" xfId="0" applyFont="1" applyAlignment="1">
      <alignment horizontal="center"/>
    </xf>
    <xf numFmtId="164" fontId="56" fillId="0" borderId="0" xfId="7" applyFont="1" applyFill="1" applyBorder="1"/>
    <xf numFmtId="0" fontId="24" fillId="0" borderId="0" xfId="0" applyFont="1" applyAlignment="1">
      <alignment horizontal="center" wrapText="1"/>
    </xf>
    <xf numFmtId="0" fontId="32" fillId="0" borderId="0" xfId="0" applyFont="1"/>
    <xf numFmtId="0" fontId="4" fillId="0" borderId="0" xfId="0" applyFont="1" applyAlignment="1">
      <alignment wrapText="1"/>
    </xf>
    <xf numFmtId="0" fontId="52" fillId="4" borderId="6" xfId="0" applyFont="1" applyFill="1" applyBorder="1" applyAlignment="1">
      <alignment wrapText="1"/>
    </xf>
    <xf numFmtId="0" fontId="52" fillId="30" borderId="6" xfId="0" applyFont="1" applyFill="1" applyBorder="1" applyAlignment="1">
      <alignment wrapText="1"/>
    </xf>
    <xf numFmtId="9" fontId="52" fillId="30" borderId="6" xfId="0" applyNumberFormat="1" applyFont="1" applyFill="1" applyBorder="1"/>
    <xf numFmtId="1" fontId="52" fillId="30" borderId="6" xfId="0" applyNumberFormat="1" applyFont="1" applyFill="1" applyBorder="1"/>
    <xf numFmtId="1" fontId="63" fillId="9" borderId="87" xfId="0" applyNumberFormat="1" applyFont="1" applyFill="1" applyBorder="1"/>
    <xf numFmtId="1" fontId="63" fillId="9" borderId="88" xfId="0" applyNumberFormat="1" applyFont="1" applyFill="1" applyBorder="1"/>
    <xf numFmtId="3" fontId="56" fillId="9" borderId="90" xfId="0" applyNumberFormat="1" applyFont="1" applyFill="1" applyBorder="1"/>
    <xf numFmtId="3" fontId="56" fillId="9" borderId="92" xfId="0" applyNumberFormat="1" applyFont="1" applyFill="1" applyBorder="1"/>
    <xf numFmtId="3" fontId="56" fillId="9" borderId="93" xfId="0" applyNumberFormat="1" applyFont="1" applyFill="1" applyBorder="1"/>
    <xf numFmtId="168" fontId="18" fillId="0" borderId="74" xfId="0" applyNumberFormat="1" applyFont="1" applyBorder="1" applyAlignment="1">
      <alignment horizontal="left" vertical="center" wrapText="1"/>
    </xf>
    <xf numFmtId="0" fontId="0" fillId="0" borderId="0" xfId="0" applyAlignment="1">
      <alignment wrapText="1"/>
    </xf>
    <xf numFmtId="0" fontId="71" fillId="0" borderId="0" xfId="0" applyFont="1" applyAlignment="1">
      <alignment wrapText="1"/>
    </xf>
    <xf numFmtId="0" fontId="0" fillId="26" borderId="0" xfId="0" applyFill="1"/>
    <xf numFmtId="167" fontId="4" fillId="26" borderId="0" xfId="0" applyNumberFormat="1" applyFont="1" applyFill="1"/>
    <xf numFmtId="0" fontId="22" fillId="27" borderId="0" xfId="0" applyFont="1" applyFill="1" applyAlignment="1">
      <alignment horizontal="left" vertical="center" wrapText="1"/>
    </xf>
    <xf numFmtId="0" fontId="3" fillId="0" borderId="86" xfId="0" applyFont="1" applyBorder="1"/>
    <xf numFmtId="0" fontId="0" fillId="0" borderId="87" xfId="0" applyBorder="1"/>
    <xf numFmtId="0" fontId="3" fillId="0" borderId="89" xfId="0" applyFont="1" applyBorder="1"/>
    <xf numFmtId="0" fontId="0" fillId="0" borderId="74" xfId="0" applyBorder="1"/>
    <xf numFmtId="0" fontId="3" fillId="0" borderId="91" xfId="0" applyFont="1" applyBorder="1"/>
    <xf numFmtId="0" fontId="0" fillId="0" borderId="92" xfId="0" applyBorder="1"/>
    <xf numFmtId="0" fontId="76" fillId="0" borderId="0" xfId="0" applyFont="1"/>
    <xf numFmtId="0" fontId="4" fillId="4" borderId="6" xfId="0" applyFont="1" applyFill="1" applyBorder="1" applyAlignment="1">
      <alignment wrapText="1"/>
    </xf>
    <xf numFmtId="0" fontId="59" fillId="9" borderId="74" xfId="0" applyFont="1" applyFill="1" applyBorder="1"/>
    <xf numFmtId="0" fontId="59" fillId="9" borderId="77" xfId="0" applyFont="1" applyFill="1" applyBorder="1"/>
    <xf numFmtId="0" fontId="56" fillId="9" borderId="95" xfId="0" applyFont="1" applyFill="1" applyBorder="1" applyAlignment="1">
      <alignment wrapText="1"/>
    </xf>
    <xf numFmtId="0" fontId="56" fillId="9" borderId="96" xfId="0" applyFont="1" applyFill="1" applyBorder="1"/>
    <xf numFmtId="0" fontId="56" fillId="9" borderId="97" xfId="0" applyFont="1" applyFill="1" applyBorder="1" applyAlignment="1">
      <alignment horizontal="left"/>
    </xf>
    <xf numFmtId="3" fontId="24" fillId="27" borderId="41" xfId="0" applyNumberFormat="1" applyFont="1" applyFill="1" applyBorder="1" applyAlignment="1">
      <alignment horizontal="left" wrapText="1" indent="1"/>
    </xf>
    <xf numFmtId="166" fontId="24" fillId="27" borderId="41" xfId="1" applyNumberFormat="1" applyFont="1" applyFill="1" applyBorder="1" applyAlignment="1">
      <alignment horizontal="right"/>
    </xf>
    <xf numFmtId="0" fontId="24" fillId="4" borderId="52" xfId="0" applyFont="1" applyFill="1" applyBorder="1" applyAlignment="1">
      <alignment vertical="center" wrapText="1"/>
    </xf>
    <xf numFmtId="0" fontId="24" fillId="4" borderId="53" xfId="0" applyFont="1" applyFill="1" applyBorder="1" applyAlignment="1">
      <alignment horizontal="right" vertical="center" wrapText="1"/>
    </xf>
    <xf numFmtId="1" fontId="16" fillId="4" borderId="41" xfId="0" applyNumberFormat="1" applyFont="1" applyFill="1" applyBorder="1"/>
    <xf numFmtId="3" fontId="24" fillId="4" borderId="41" xfId="0" applyNumberFormat="1" applyFont="1" applyFill="1" applyBorder="1" applyAlignment="1">
      <alignment horizontal="right" wrapText="1" indent="1"/>
    </xf>
    <xf numFmtId="9" fontId="52" fillId="4" borderId="41" xfId="0" applyNumberFormat="1" applyFont="1" applyFill="1" applyBorder="1"/>
    <xf numFmtId="9" fontId="56" fillId="9" borderId="75" xfId="1" applyNumberFormat="1" applyFont="1" applyFill="1" applyBorder="1"/>
    <xf numFmtId="3" fontId="4" fillId="0" borderId="42" xfId="0" applyNumberFormat="1" applyFont="1" applyBorder="1" applyAlignment="1">
      <alignment vertical="center" wrapText="1"/>
    </xf>
    <xf numFmtId="3" fontId="4" fillId="0" borderId="42" xfId="0" applyNumberFormat="1" applyFont="1" applyBorder="1" applyAlignment="1">
      <alignment horizontal="center" vertical="center" wrapText="1"/>
    </xf>
    <xf numFmtId="3" fontId="4" fillId="44" borderId="41" xfId="0" applyNumberFormat="1" applyFont="1" applyFill="1" applyBorder="1" applyAlignment="1">
      <alignment horizontal="right"/>
    </xf>
    <xf numFmtId="9" fontId="52" fillId="44" borderId="41" xfId="0" applyNumberFormat="1" applyFont="1" applyFill="1" applyBorder="1"/>
    <xf numFmtId="3" fontId="4" fillId="44" borderId="41" xfId="0" applyNumberFormat="1" applyFont="1" applyFill="1" applyBorder="1"/>
    <xf numFmtId="3" fontId="56" fillId="44" borderId="41" xfId="0" applyNumberFormat="1" applyFont="1" applyFill="1" applyBorder="1" applyAlignment="1">
      <alignment horizontal="right" wrapText="1" indent="1"/>
    </xf>
    <xf numFmtId="166" fontId="56" fillId="44" borderId="41" xfId="1" applyNumberFormat="1" applyFont="1" applyFill="1" applyBorder="1" applyAlignment="1">
      <alignment horizontal="right"/>
    </xf>
    <xf numFmtId="3" fontId="0" fillId="4" borderId="77" xfId="0" applyNumberFormat="1" applyFill="1" applyBorder="1" applyAlignment="1">
      <alignment vertical="top" wrapText="1"/>
    </xf>
    <xf numFmtId="3" fontId="0" fillId="4" borderId="75" xfId="0" applyNumberFormat="1" applyFill="1" applyBorder="1" applyAlignment="1">
      <alignment horizontal="right" vertical="top" wrapText="1"/>
    </xf>
    <xf numFmtId="3" fontId="17" fillId="4" borderId="74" xfId="6" applyNumberFormat="1" applyFont="1" applyFill="1" applyBorder="1" applyAlignment="1">
      <alignment vertical="top" wrapText="1"/>
    </xf>
    <xf numFmtId="3" fontId="0" fillId="4" borderId="74" xfId="0" applyNumberFormat="1" applyFill="1" applyBorder="1" applyAlignment="1">
      <alignment vertical="top" wrapText="1"/>
    </xf>
    <xf numFmtId="0" fontId="32" fillId="0" borderId="0" xfId="0" applyFont="1" applyAlignment="1">
      <alignment horizontal="right" vertical="top" wrapText="1"/>
    </xf>
    <xf numFmtId="0" fontId="5" fillId="2" borderId="43" xfId="0" applyFont="1" applyFill="1" applyBorder="1"/>
    <xf numFmtId="168" fontId="4" fillId="0" borderId="94" xfId="0" applyNumberFormat="1" applyFont="1" applyBorder="1" applyAlignment="1">
      <alignment vertical="center" wrapText="1"/>
    </xf>
    <xf numFmtId="168" fontId="4" fillId="9" borderId="78" xfId="0" applyNumberFormat="1" applyFont="1" applyFill="1" applyBorder="1"/>
    <xf numFmtId="0" fontId="5" fillId="0" borderId="94" xfId="0" applyFont="1" applyBorder="1" applyAlignment="1">
      <alignment horizontal="right"/>
    </xf>
    <xf numFmtId="166" fontId="9" fillId="0" borderId="45" xfId="4" applyNumberFormat="1" applyFont="1" applyBorder="1"/>
    <xf numFmtId="166" fontId="4" fillId="0" borderId="45" xfId="4" applyNumberFormat="1" applyFont="1" applyBorder="1" applyAlignment="1">
      <alignment vertical="center"/>
    </xf>
    <xf numFmtId="1" fontId="4" fillId="5" borderId="74" xfId="0" applyNumberFormat="1" applyFont="1" applyFill="1" applyBorder="1"/>
    <xf numFmtId="0" fontId="65" fillId="9" borderId="74" xfId="0" applyFont="1" applyFill="1" applyBorder="1" applyAlignment="1">
      <alignment horizontal="center" vertical="center" wrapText="1"/>
    </xf>
    <xf numFmtId="0" fontId="5" fillId="9" borderId="74" xfId="0" applyFont="1" applyFill="1" applyBorder="1"/>
    <xf numFmtId="0" fontId="8" fillId="9" borderId="74" xfId="0" applyFont="1" applyFill="1" applyBorder="1" applyAlignment="1">
      <alignment wrapText="1"/>
    </xf>
    <xf numFmtId="37" fontId="5" fillId="9" borderId="74" xfId="1" applyNumberFormat="1" applyFont="1" applyFill="1" applyBorder="1" applyAlignment="1">
      <alignment vertical="center"/>
    </xf>
    <xf numFmtId="0" fontId="65" fillId="26" borderId="74" xfId="0" applyFont="1" applyFill="1" applyBorder="1" applyAlignment="1">
      <alignment vertical="center" wrapText="1"/>
    </xf>
    <xf numFmtId="0" fontId="65" fillId="26" borderId="74" xfId="0" applyFont="1" applyFill="1" applyBorder="1" applyAlignment="1">
      <alignment horizontal="center" vertical="center" wrapText="1"/>
    </xf>
    <xf numFmtId="9" fontId="5" fillId="26" borderId="74" xfId="2" applyFont="1" applyFill="1" applyBorder="1"/>
    <xf numFmtId="0" fontId="4" fillId="26" borderId="74" xfId="0" applyFont="1" applyFill="1" applyBorder="1" applyAlignment="1">
      <alignment wrapText="1"/>
    </xf>
    <xf numFmtId="0" fontId="0" fillId="26" borderId="74" xfId="0" applyFill="1" applyBorder="1"/>
    <xf numFmtId="0" fontId="14" fillId="9" borderId="74" xfId="0" applyFont="1" applyFill="1" applyBorder="1"/>
    <xf numFmtId="0" fontId="10" fillId="9" borderId="74" xfId="0" applyFont="1" applyFill="1" applyBorder="1" applyAlignment="1">
      <alignment wrapText="1"/>
    </xf>
    <xf numFmtId="169" fontId="4" fillId="9" borderId="74" xfId="4" applyNumberFormat="1" applyFont="1" applyFill="1" applyBorder="1" applyAlignment="1">
      <alignment vertical="center"/>
    </xf>
    <xf numFmtId="169" fontId="5" fillId="9" borderId="74" xfId="0" applyNumberFormat="1" applyFont="1" applyFill="1" applyBorder="1" applyAlignment="1">
      <alignment vertical="center"/>
    </xf>
    <xf numFmtId="166" fontId="4" fillId="9" borderId="74" xfId="0" applyNumberFormat="1" applyFont="1" applyFill="1" applyBorder="1" applyAlignment="1">
      <alignment wrapText="1"/>
    </xf>
    <xf numFmtId="0" fontId="58" fillId="9" borderId="74" xfId="0" applyFont="1" applyFill="1" applyBorder="1" applyAlignment="1">
      <alignment horizontal="center" vertical="center" wrapText="1"/>
    </xf>
    <xf numFmtId="0" fontId="58" fillId="9" borderId="74" xfId="0" applyFont="1" applyFill="1" applyBorder="1" applyAlignment="1">
      <alignment vertical="center" wrapText="1"/>
    </xf>
    <xf numFmtId="0" fontId="58" fillId="9" borderId="74" xfId="0" applyFont="1" applyFill="1" applyBorder="1" applyAlignment="1">
      <alignment horizontal="right" vertical="center" wrapText="1"/>
    </xf>
    <xf numFmtId="0" fontId="71" fillId="9" borderId="74" xfId="0" applyFont="1" applyFill="1" applyBorder="1" applyAlignment="1">
      <alignment horizontal="center" vertical="center" wrapText="1"/>
    </xf>
    <xf numFmtId="0" fontId="68" fillId="9" borderId="74" xfId="0" applyFont="1" applyFill="1" applyBorder="1" applyAlignment="1">
      <alignment horizontal="center" vertical="center" wrapText="1"/>
    </xf>
    <xf numFmtId="0" fontId="68" fillId="9" borderId="74" xfId="0" applyFont="1" applyFill="1" applyBorder="1" applyAlignment="1">
      <alignment vertical="center" wrapText="1"/>
    </xf>
    <xf numFmtId="0" fontId="72" fillId="9" borderId="74" xfId="0" applyFont="1" applyFill="1" applyBorder="1"/>
    <xf numFmtId="0" fontId="69" fillId="0" borderId="74" xfId="0" applyFont="1" applyBorder="1"/>
    <xf numFmtId="0" fontId="68" fillId="9" borderId="74" xfId="0" applyFont="1" applyFill="1" applyBorder="1" applyAlignment="1">
      <alignment horizontal="right" vertical="center" wrapText="1"/>
    </xf>
    <xf numFmtId="0" fontId="69" fillId="9" borderId="74" xfId="0" applyFont="1" applyFill="1" applyBorder="1"/>
    <xf numFmtId="0" fontId="8" fillId="26" borderId="74" xfId="0" applyFont="1" applyFill="1" applyBorder="1" applyAlignment="1">
      <alignment wrapText="1"/>
    </xf>
    <xf numFmtId="0" fontId="0" fillId="9" borderId="74" xfId="0" applyFill="1" applyBorder="1"/>
    <xf numFmtId="0" fontId="0" fillId="42" borderId="0" xfId="0" applyFill="1"/>
    <xf numFmtId="166" fontId="24" fillId="4" borderId="41" xfId="1" applyNumberFormat="1" applyFont="1" applyFill="1" applyBorder="1" applyAlignment="1">
      <alignment horizontal="right"/>
    </xf>
    <xf numFmtId="3" fontId="56" fillId="4" borderId="41" xfId="0" applyNumberFormat="1" applyFont="1" applyFill="1" applyBorder="1" applyAlignment="1">
      <alignment horizontal="right" wrapText="1"/>
    </xf>
    <xf numFmtId="166" fontId="24" fillId="4" borderId="74" xfId="1" applyNumberFormat="1" applyFont="1" applyFill="1" applyBorder="1" applyAlignment="1">
      <alignment horizontal="right"/>
    </xf>
    <xf numFmtId="9" fontId="56" fillId="4" borderId="41" xfId="1" applyNumberFormat="1" applyFont="1" applyFill="1" applyBorder="1" applyAlignment="1">
      <alignment horizontal="right"/>
    </xf>
    <xf numFmtId="0" fontId="16" fillId="9" borderId="74" xfId="0" applyFont="1" applyFill="1" applyBorder="1" applyAlignment="1">
      <alignment horizontal="center" vertical="center" wrapText="1"/>
    </xf>
    <xf numFmtId="0" fontId="24" fillId="9" borderId="74" xfId="0" applyFont="1" applyFill="1" applyBorder="1" applyAlignment="1">
      <alignment horizontal="center" vertical="center" wrapText="1"/>
    </xf>
    <xf numFmtId="0" fontId="24" fillId="9" borderId="74" xfId="0" applyFont="1" applyFill="1" applyBorder="1" applyAlignment="1">
      <alignment vertical="center" wrapText="1"/>
    </xf>
    <xf numFmtId="0" fontId="32" fillId="9" borderId="74" xfId="0" applyFont="1" applyFill="1" applyBorder="1"/>
    <xf numFmtId="0" fontId="24" fillId="9" borderId="74" xfId="0" applyFont="1" applyFill="1" applyBorder="1" applyAlignment="1">
      <alignment horizontal="right" vertical="center" wrapText="1"/>
    </xf>
    <xf numFmtId="0" fontId="16" fillId="9" borderId="41" xfId="0" applyFont="1" applyFill="1" applyBorder="1"/>
    <xf numFmtId="164" fontId="24" fillId="9" borderId="41" xfId="7" applyFont="1" applyFill="1" applyBorder="1"/>
    <xf numFmtId="0" fontId="24" fillId="9" borderId="41" xfId="0" applyFont="1" applyFill="1" applyBorder="1" applyAlignment="1">
      <alignment wrapText="1"/>
    </xf>
    <xf numFmtId="0" fontId="24" fillId="9" borderId="0" xfId="0" applyFont="1" applyFill="1"/>
    <xf numFmtId="168" fontId="18" fillId="41" borderId="94" xfId="0" applyNumberFormat="1" applyFont="1" applyFill="1" applyBorder="1" applyAlignment="1">
      <alignment horizontal="right" vertical="center" wrapText="1"/>
    </xf>
    <xf numFmtId="168" fontId="17" fillId="4" borderId="94" xfId="0" applyNumberFormat="1" applyFont="1" applyFill="1" applyBorder="1" applyAlignment="1">
      <alignment horizontal="right" vertical="center" wrapText="1"/>
    </xf>
    <xf numFmtId="168" fontId="18" fillId="4" borderId="94" xfId="0" applyNumberFormat="1" applyFont="1" applyFill="1" applyBorder="1" applyAlignment="1">
      <alignment horizontal="right" vertical="center" wrapText="1"/>
    </xf>
    <xf numFmtId="1" fontId="18" fillId="41" borderId="74" xfId="0" applyNumberFormat="1" applyFont="1" applyFill="1" applyBorder="1"/>
    <xf numFmtId="1" fontId="61" fillId="41" borderId="74" xfId="0" applyNumberFormat="1" applyFont="1" applyFill="1" applyBorder="1"/>
    <xf numFmtId="0" fontId="18" fillId="41" borderId="74" xfId="0" applyFont="1" applyFill="1" applyBorder="1"/>
    <xf numFmtId="3" fontId="6" fillId="0" borderId="74" xfId="1" applyNumberFormat="1" applyFont="1" applyFill="1" applyBorder="1"/>
    <xf numFmtId="166" fontId="6" fillId="31" borderId="74" xfId="1" applyNumberFormat="1" applyFont="1" applyFill="1" applyBorder="1"/>
    <xf numFmtId="2" fontId="6" fillId="31" borderId="74" xfId="1" applyNumberFormat="1" applyFont="1" applyFill="1" applyBorder="1"/>
    <xf numFmtId="2" fontId="6" fillId="0" borderId="74" xfId="1" applyNumberFormat="1" applyFont="1" applyFill="1" applyBorder="1"/>
    <xf numFmtId="10" fontId="6" fillId="27" borderId="74" xfId="1" applyNumberFormat="1" applyFont="1" applyFill="1" applyBorder="1"/>
    <xf numFmtId="10" fontId="6" fillId="0" borderId="74" xfId="1" applyNumberFormat="1" applyFont="1" applyFill="1" applyBorder="1"/>
    <xf numFmtId="166" fontId="2" fillId="0" borderId="74" xfId="1" applyNumberFormat="1" applyFont="1" applyFill="1" applyBorder="1" applyAlignment="1">
      <alignment horizontal="left"/>
    </xf>
    <xf numFmtId="166" fontId="6" fillId="0" borderId="74" xfId="1" applyNumberFormat="1" applyFont="1" applyFill="1" applyBorder="1"/>
    <xf numFmtId="166" fontId="6" fillId="4" borderId="74" xfId="1" applyNumberFormat="1" applyFont="1" applyFill="1" applyBorder="1"/>
    <xf numFmtId="3" fontId="6" fillId="4" borderId="74" xfId="1" applyNumberFormat="1" applyFont="1" applyFill="1" applyBorder="1"/>
    <xf numFmtId="0" fontId="55" fillId="4" borderId="74" xfId="0" applyFont="1" applyFill="1" applyBorder="1"/>
    <xf numFmtId="3" fontId="6" fillId="31" borderId="74" xfId="1" applyNumberFormat="1" applyFont="1" applyFill="1" applyBorder="1"/>
    <xf numFmtId="0" fontId="54" fillId="0" borderId="74" xfId="0" applyFont="1" applyBorder="1" applyAlignment="1">
      <alignment wrapText="1"/>
    </xf>
    <xf numFmtId="2" fontId="6" fillId="31" borderId="74" xfId="1" applyNumberFormat="1" applyFont="1" applyFill="1" applyBorder="1" applyAlignment="1">
      <alignment wrapText="1"/>
    </xf>
    <xf numFmtId="168" fontId="18" fillId="39" borderId="94" xfId="0" applyNumberFormat="1" applyFont="1" applyFill="1" applyBorder="1" applyAlignment="1">
      <alignment horizontal="right" vertical="center" wrapText="1"/>
    </xf>
    <xf numFmtId="168" fontId="18" fillId="39" borderId="74" xfId="0" applyNumberFormat="1" applyFont="1" applyFill="1" applyBorder="1" applyAlignment="1">
      <alignment horizontal="left" vertical="center" wrapText="1"/>
    </xf>
    <xf numFmtId="10" fontId="6" fillId="39" borderId="74" xfId="1" applyNumberFormat="1" applyFont="1" applyFill="1" applyBorder="1"/>
    <xf numFmtId="166" fontId="6" fillId="31" borderId="75" xfId="1" applyNumberFormat="1" applyFont="1" applyFill="1" applyBorder="1" applyAlignment="1">
      <alignment horizontal="left"/>
    </xf>
    <xf numFmtId="3" fontId="6" fillId="39" borderId="74" xfId="1" applyNumberFormat="1" applyFont="1" applyFill="1" applyBorder="1"/>
    <xf numFmtId="168" fontId="18" fillId="31" borderId="76" xfId="0" applyNumberFormat="1" applyFont="1" applyFill="1" applyBorder="1" applyAlignment="1">
      <alignment horizontal="right" vertical="center" wrapText="1"/>
    </xf>
    <xf numFmtId="168" fontId="18" fillId="31" borderId="74" xfId="0" applyNumberFormat="1" applyFont="1" applyFill="1" applyBorder="1" applyAlignment="1">
      <alignment horizontal="left" vertical="center" wrapText="1"/>
    </xf>
    <xf numFmtId="166" fontId="2" fillId="27" borderId="74" xfId="1" applyNumberFormat="1" applyFont="1" applyFill="1" applyBorder="1" applyAlignment="1">
      <alignment horizontal="left"/>
    </xf>
    <xf numFmtId="166" fontId="6" fillId="27" borderId="74" xfId="1" applyNumberFormat="1" applyFont="1" applyFill="1" applyBorder="1"/>
    <xf numFmtId="3" fontId="6" fillId="27" borderId="74" xfId="1" applyNumberFormat="1" applyFont="1" applyFill="1" applyBorder="1"/>
    <xf numFmtId="166" fontId="17" fillId="4" borderId="74" xfId="0" applyNumberFormat="1" applyFont="1" applyFill="1" applyBorder="1"/>
    <xf numFmtId="166" fontId="75" fillId="4" borderId="74" xfId="0" applyNumberFormat="1" applyFont="1" applyFill="1" applyBorder="1"/>
    <xf numFmtId="0" fontId="22" fillId="27" borderId="0" xfId="0" applyFont="1" applyFill="1" applyAlignment="1">
      <alignment horizontal="right" vertical="center" wrapText="1"/>
    </xf>
    <xf numFmtId="0" fontId="5" fillId="0" borderId="0" xfId="0" applyFont="1" applyAlignment="1">
      <alignment horizontal="right"/>
    </xf>
    <xf numFmtId="0" fontId="3" fillId="0" borderId="0" xfId="0" applyFont="1" applyAlignment="1">
      <alignment horizontal="right"/>
    </xf>
    <xf numFmtId="0" fontId="3" fillId="0" borderId="44" xfId="0" applyFont="1" applyBorder="1" applyAlignment="1">
      <alignment horizontal="right"/>
    </xf>
    <xf numFmtId="166" fontId="6" fillId="27" borderId="74" xfId="1" applyNumberFormat="1" applyFont="1" applyFill="1" applyBorder="1" applyAlignment="1">
      <alignment horizontal="right"/>
    </xf>
    <xf numFmtId="166" fontId="6" fillId="4" borderId="47" xfId="1" applyNumberFormat="1" applyFont="1" applyFill="1" applyBorder="1" applyAlignment="1">
      <alignment horizontal="right"/>
    </xf>
    <xf numFmtId="166" fontId="6" fillId="4" borderId="49" xfId="1" applyNumberFormat="1" applyFont="1" applyFill="1" applyBorder="1" applyAlignment="1">
      <alignment horizontal="right"/>
    </xf>
    <xf numFmtId="166" fontId="17" fillId="4" borderId="74" xfId="1" applyNumberFormat="1" applyFont="1" applyFill="1" applyBorder="1"/>
    <xf numFmtId="166" fontId="17" fillId="4" borderId="74" xfId="1" applyNumberFormat="1" applyFont="1" applyFill="1" applyBorder="1" applyAlignment="1">
      <alignment horizontal="left"/>
    </xf>
    <xf numFmtId="166" fontId="18" fillId="4" borderId="74" xfId="1" applyNumberFormat="1" applyFont="1" applyFill="1" applyBorder="1"/>
    <xf numFmtId="9" fontId="6" fillId="4" borderId="74" xfId="1" applyNumberFormat="1" applyFont="1" applyFill="1" applyBorder="1"/>
    <xf numFmtId="166" fontId="17" fillId="4" borderId="74" xfId="0" applyNumberFormat="1" applyFont="1" applyFill="1" applyBorder="1" applyAlignment="1">
      <alignment wrapText="1"/>
    </xf>
    <xf numFmtId="3" fontId="6" fillId="30" borderId="74" xfId="1" applyNumberFormat="1" applyFont="1" applyFill="1" applyBorder="1"/>
    <xf numFmtId="166" fontId="17" fillId="30" borderId="74" xfId="0" applyNumberFormat="1" applyFont="1" applyFill="1" applyBorder="1"/>
    <xf numFmtId="9" fontId="6" fillId="30" borderId="74" xfId="1" applyNumberFormat="1" applyFont="1" applyFill="1" applyBorder="1"/>
    <xf numFmtId="166" fontId="17" fillId="30" borderId="74" xfId="0" applyNumberFormat="1" applyFont="1" applyFill="1" applyBorder="1" applyAlignment="1">
      <alignment wrapText="1"/>
    </xf>
    <xf numFmtId="166" fontId="75" fillId="30" borderId="74" xfId="0" applyNumberFormat="1" applyFont="1" applyFill="1" applyBorder="1"/>
    <xf numFmtId="166" fontId="2" fillId="27" borderId="74" xfId="1" applyNumberFormat="1" applyFont="1" applyFill="1" applyBorder="1" applyAlignment="1">
      <alignment horizontal="right"/>
    </xf>
    <xf numFmtId="166" fontId="6" fillId="30" borderId="74" xfId="1" applyNumberFormat="1" applyFont="1" applyFill="1" applyBorder="1" applyAlignment="1">
      <alignment horizontal="left"/>
    </xf>
    <xf numFmtId="0" fontId="55" fillId="30" borderId="74" xfId="0" applyFont="1" applyFill="1" applyBorder="1"/>
    <xf numFmtId="166" fontId="17" fillId="30" borderId="74" xfId="1" applyNumberFormat="1" applyFont="1" applyFill="1" applyBorder="1" applyAlignment="1">
      <alignment horizontal="left"/>
    </xf>
    <xf numFmtId="168" fontId="18" fillId="30" borderId="94" xfId="0" applyNumberFormat="1" applyFont="1" applyFill="1" applyBorder="1" applyAlignment="1">
      <alignment horizontal="right" vertical="center" wrapText="1"/>
    </xf>
    <xf numFmtId="166" fontId="2" fillId="30" borderId="74" xfId="1" applyNumberFormat="1" applyFont="1" applyFill="1" applyBorder="1" applyAlignment="1"/>
    <xf numFmtId="0" fontId="0" fillId="30" borderId="74" xfId="0" applyFill="1" applyBorder="1"/>
    <xf numFmtId="166" fontId="6" fillId="30" borderId="47" xfId="1" applyNumberFormat="1" applyFont="1" applyFill="1" applyBorder="1" applyAlignment="1">
      <alignment horizontal="right"/>
    </xf>
    <xf numFmtId="166" fontId="6" fillId="30" borderId="49" xfId="1" applyNumberFormat="1" applyFont="1" applyFill="1" applyBorder="1" applyAlignment="1">
      <alignment horizontal="right"/>
    </xf>
    <xf numFmtId="166" fontId="2" fillId="39" borderId="74" xfId="1" applyNumberFormat="1" applyFont="1" applyFill="1" applyBorder="1" applyAlignment="1"/>
    <xf numFmtId="0" fontId="0" fillId="39" borderId="74" xfId="0" applyFill="1" applyBorder="1"/>
    <xf numFmtId="0" fontId="24" fillId="39" borderId="74" xfId="0" applyFont="1" applyFill="1" applyBorder="1"/>
    <xf numFmtId="166" fontId="6" fillId="39" borderId="47" xfId="1" applyNumberFormat="1" applyFont="1" applyFill="1" applyBorder="1" applyAlignment="1">
      <alignment horizontal="right"/>
    </xf>
    <xf numFmtId="166" fontId="6" fillId="39" borderId="74" xfId="1" applyNumberFormat="1" applyFont="1" applyFill="1" applyBorder="1" applyAlignment="1">
      <alignment horizontal="left"/>
    </xf>
    <xf numFmtId="0" fontId="55" fillId="39" borderId="74" xfId="0" applyFont="1" applyFill="1" applyBorder="1"/>
    <xf numFmtId="166" fontId="17" fillId="39" borderId="74" xfId="0" applyNumberFormat="1" applyFont="1" applyFill="1" applyBorder="1"/>
    <xf numFmtId="166" fontId="6" fillId="39" borderId="49" xfId="1" applyNumberFormat="1" applyFont="1" applyFill="1" applyBorder="1" applyAlignment="1">
      <alignment horizontal="right"/>
    </xf>
    <xf numFmtId="9" fontId="6" fillId="39" borderId="74" xfId="1" applyNumberFormat="1" applyFont="1" applyFill="1" applyBorder="1"/>
    <xf numFmtId="166" fontId="17" fillId="39" borderId="74" xfId="0" applyNumberFormat="1" applyFont="1" applyFill="1" applyBorder="1" applyAlignment="1">
      <alignment wrapText="1"/>
    </xf>
    <xf numFmtId="166" fontId="75" fillId="39" borderId="74" xfId="0" applyNumberFormat="1" applyFont="1" applyFill="1" applyBorder="1"/>
    <xf numFmtId="166" fontId="18" fillId="39" borderId="74" xfId="1" applyNumberFormat="1" applyFont="1" applyFill="1" applyBorder="1" applyAlignment="1">
      <alignment horizontal="left"/>
    </xf>
    <xf numFmtId="2" fontId="5" fillId="31" borderId="0" xfId="4" applyNumberFormat="1" applyFont="1" applyFill="1" applyBorder="1"/>
    <xf numFmtId="3" fontId="55" fillId="4" borderId="6" xfId="0" applyNumberFormat="1" applyFont="1" applyFill="1" applyBorder="1"/>
    <xf numFmtId="0" fontId="17" fillId="27" borderId="74" xfId="0" applyFont="1" applyFill="1" applyBorder="1" applyAlignment="1">
      <alignment wrapText="1"/>
    </xf>
    <xf numFmtId="0" fontId="6" fillId="31" borderId="74" xfId="0" applyFont="1" applyFill="1" applyBorder="1" applyAlignment="1">
      <alignment wrapText="1"/>
    </xf>
    <xf numFmtId="0" fontId="17" fillId="39" borderId="74" xfId="0" applyFont="1" applyFill="1" applyBorder="1" applyAlignment="1">
      <alignment wrapText="1"/>
    </xf>
    <xf numFmtId="168" fontId="17" fillId="39" borderId="74" xfId="0" applyNumberFormat="1" applyFont="1" applyFill="1" applyBorder="1" applyAlignment="1">
      <alignment horizontal="left" vertical="center" wrapText="1"/>
    </xf>
    <xf numFmtId="166" fontId="2" fillId="45" borderId="74" xfId="1" applyNumberFormat="1" applyFont="1" applyFill="1" applyBorder="1"/>
    <xf numFmtId="3" fontId="2" fillId="45" borderId="74" xfId="1" applyNumberFormat="1" applyFont="1" applyFill="1" applyBorder="1"/>
    <xf numFmtId="0" fontId="17" fillId="45" borderId="74" xfId="0" applyFont="1" applyFill="1" applyBorder="1" applyAlignment="1">
      <alignment wrapText="1"/>
    </xf>
    <xf numFmtId="1" fontId="61" fillId="41" borderId="54" xfId="0" applyNumberFormat="1" applyFont="1" applyFill="1" applyBorder="1"/>
    <xf numFmtId="1" fontId="55" fillId="4" borderId="6" xfId="0" applyNumberFormat="1" applyFont="1" applyFill="1" applyBorder="1"/>
    <xf numFmtId="0" fontId="55" fillId="4" borderId="6" xfId="0" applyFont="1" applyFill="1" applyBorder="1" applyAlignment="1">
      <alignment wrapText="1"/>
    </xf>
    <xf numFmtId="9" fontId="55" fillId="4" borderId="6" xfId="0" applyNumberFormat="1" applyFont="1" applyFill="1" applyBorder="1"/>
    <xf numFmtId="0" fontId="74" fillId="4" borderId="6" xfId="0" applyFont="1" applyFill="1" applyBorder="1" applyAlignment="1">
      <alignment wrapText="1"/>
    </xf>
    <xf numFmtId="9" fontId="55" fillId="34" borderId="6" xfId="0" applyNumberFormat="1" applyFont="1" applyFill="1" applyBorder="1"/>
    <xf numFmtId="1" fontId="55" fillId="34" borderId="6" xfId="0" applyNumberFormat="1" applyFont="1" applyFill="1" applyBorder="1"/>
    <xf numFmtId="3" fontId="55" fillId="34" borderId="6" xfId="0" applyNumberFormat="1" applyFont="1" applyFill="1" applyBorder="1"/>
    <xf numFmtId="0" fontId="52" fillId="43" borderId="6" xfId="0" applyFont="1" applyFill="1" applyBorder="1" applyAlignment="1">
      <alignment wrapText="1"/>
    </xf>
    <xf numFmtId="9" fontId="52" fillId="43" borderId="6" xfId="0" applyNumberFormat="1" applyFont="1" applyFill="1" applyBorder="1"/>
    <xf numFmtId="3" fontId="55" fillId="43" borderId="6" xfId="0" applyNumberFormat="1" applyFont="1" applyFill="1" applyBorder="1"/>
    <xf numFmtId="1" fontId="52" fillId="43" borderId="6" xfId="0" applyNumberFormat="1" applyFont="1" applyFill="1" applyBorder="1"/>
    <xf numFmtId="3" fontId="52" fillId="30" borderId="6" xfId="0" applyNumberFormat="1" applyFont="1" applyFill="1" applyBorder="1"/>
    <xf numFmtId="0" fontId="52" fillId="39" borderId="6" xfId="0" applyFont="1" applyFill="1" applyBorder="1" applyAlignment="1">
      <alignment wrapText="1"/>
    </xf>
    <xf numFmtId="9" fontId="52" fillId="39" borderId="6" xfId="0" applyNumberFormat="1" applyFont="1" applyFill="1" applyBorder="1"/>
    <xf numFmtId="3" fontId="55" fillId="39" borderId="6" xfId="0" applyNumberFormat="1" applyFont="1" applyFill="1" applyBorder="1"/>
    <xf numFmtId="1" fontId="52" fillId="39" borderId="6" xfId="0" applyNumberFormat="1" applyFont="1" applyFill="1" applyBorder="1"/>
    <xf numFmtId="3" fontId="52" fillId="34" borderId="6" xfId="0" applyNumberFormat="1" applyFont="1" applyFill="1" applyBorder="1"/>
    <xf numFmtId="1" fontId="52" fillId="34" borderId="6" xfId="0" applyNumberFormat="1" applyFont="1" applyFill="1" applyBorder="1"/>
    <xf numFmtId="9" fontId="52" fillId="34" borderId="6" xfId="0" applyNumberFormat="1" applyFont="1" applyFill="1" applyBorder="1"/>
    <xf numFmtId="10" fontId="6" fillId="34" borderId="74" xfId="1" applyNumberFormat="1" applyFont="1" applyFill="1" applyBorder="1"/>
    <xf numFmtId="10" fontId="6" fillId="43" borderId="74" xfId="1" applyNumberFormat="1" applyFont="1" applyFill="1" applyBorder="1"/>
    <xf numFmtId="10" fontId="6" fillId="30" borderId="74" xfId="1" applyNumberFormat="1" applyFont="1" applyFill="1" applyBorder="1"/>
    <xf numFmtId="0" fontId="52" fillId="31" borderId="6" xfId="0" applyFont="1" applyFill="1" applyBorder="1" applyAlignment="1">
      <alignment wrapText="1"/>
    </xf>
    <xf numFmtId="3" fontId="52" fillId="31" borderId="6" xfId="0" applyNumberFormat="1" applyFont="1" applyFill="1" applyBorder="1"/>
    <xf numFmtId="1" fontId="52" fillId="31" borderId="6" xfId="0" applyNumberFormat="1" applyFont="1" applyFill="1" applyBorder="1"/>
    <xf numFmtId="9" fontId="52" fillId="31" borderId="6" xfId="0" applyNumberFormat="1" applyFont="1" applyFill="1" applyBorder="1"/>
    <xf numFmtId="10" fontId="6" fillId="31" borderId="74" xfId="1" applyNumberFormat="1" applyFont="1" applyFill="1" applyBorder="1"/>
    <xf numFmtId="9" fontId="52" fillId="4" borderId="6" xfId="2" applyFont="1" applyFill="1" applyBorder="1"/>
    <xf numFmtId="10" fontId="52" fillId="4" borderId="6" xfId="2" applyNumberFormat="1" applyFont="1" applyFill="1" applyBorder="1"/>
    <xf numFmtId="10" fontId="52" fillId="4" borderId="6" xfId="0" applyNumberFormat="1" applyFont="1" applyFill="1" applyBorder="1"/>
    <xf numFmtId="0" fontId="0" fillId="31" borderId="0" xfId="0" applyFill="1"/>
    <xf numFmtId="0" fontId="78" fillId="0" borderId="0" xfId="244" applyAlignment="1">
      <alignment vertical="center"/>
    </xf>
    <xf numFmtId="0" fontId="78" fillId="0" borderId="96" xfId="244" applyBorder="1" applyAlignment="1">
      <alignment vertical="center"/>
    </xf>
    <xf numFmtId="0" fontId="80" fillId="0" borderId="0" xfId="0" applyFont="1" applyAlignment="1" applyProtection="1">
      <alignment wrapText="1"/>
      <protection locked="0"/>
    </xf>
    <xf numFmtId="4" fontId="61" fillId="9" borderId="0" xfId="0" applyNumberFormat="1" applyFont="1" applyFill="1" applyAlignment="1">
      <alignment vertical="center" wrapText="1"/>
    </xf>
    <xf numFmtId="0" fontId="82" fillId="46" borderId="77" xfId="0" applyFont="1" applyFill="1" applyBorder="1" applyAlignment="1">
      <alignment horizontal="left" vertical="center"/>
    </xf>
    <xf numFmtId="0" fontId="83" fillId="46" borderId="80" xfId="0" applyFont="1" applyFill="1" applyBorder="1" applyAlignment="1">
      <alignment horizontal="left" vertical="center"/>
    </xf>
    <xf numFmtId="0" fontId="83" fillId="46" borderId="75" xfId="0" applyFont="1" applyFill="1" applyBorder="1" applyAlignment="1">
      <alignment horizontal="left" vertical="center"/>
    </xf>
    <xf numFmtId="0" fontId="61" fillId="47" borderId="74" xfId="0" applyFont="1" applyFill="1" applyBorder="1" applyAlignment="1">
      <alignment horizontal="left" vertical="center" wrapText="1"/>
    </xf>
    <xf numFmtId="0" fontId="84" fillId="49" borderId="77" xfId="0" applyFont="1" applyFill="1" applyBorder="1" applyAlignment="1">
      <alignment horizontal="left" vertical="center"/>
    </xf>
    <xf numFmtId="0" fontId="84" fillId="49" borderId="80" xfId="0" applyFont="1" applyFill="1" applyBorder="1" applyAlignment="1">
      <alignment horizontal="left" vertical="center"/>
    </xf>
    <xf numFmtId="0" fontId="84" fillId="49" borderId="75" xfId="0" applyFont="1" applyFill="1" applyBorder="1" applyAlignment="1">
      <alignment horizontal="left" vertical="center"/>
    </xf>
    <xf numFmtId="0" fontId="61" fillId="47" borderId="74" xfId="0" applyFont="1" applyFill="1" applyBorder="1" applyAlignment="1">
      <alignment vertical="center" wrapText="1"/>
    </xf>
    <xf numFmtId="0" fontId="56" fillId="9" borderId="74" xfId="0" applyFont="1" applyFill="1" applyBorder="1" applyAlignment="1" applyProtection="1">
      <alignment vertical="center" wrapText="1"/>
      <protection locked="0"/>
    </xf>
    <xf numFmtId="0" fontId="61" fillId="47" borderId="74" xfId="0" applyFont="1" applyFill="1" applyBorder="1" applyAlignment="1">
      <alignment horizontal="center" vertical="center" wrapText="1"/>
    </xf>
    <xf numFmtId="0" fontId="61" fillId="47" borderId="77" xfId="0" applyFont="1" applyFill="1" applyBorder="1" applyAlignment="1">
      <alignment horizontal="center" vertical="center" wrapText="1"/>
    </xf>
    <xf numFmtId="0" fontId="61" fillId="9" borderId="74" xfId="0" applyFont="1" applyFill="1" applyBorder="1" applyAlignment="1">
      <alignment horizontal="left" vertical="center" wrapText="1"/>
    </xf>
    <xf numFmtId="0" fontId="61" fillId="47" borderId="54" xfId="0" applyFont="1" applyFill="1" applyBorder="1" applyAlignment="1">
      <alignment vertical="center" wrapText="1"/>
    </xf>
    <xf numFmtId="0" fontId="56" fillId="9" borderId="74" xfId="0" applyFont="1" applyFill="1" applyBorder="1" applyAlignment="1" applyProtection="1">
      <alignment horizontal="center" vertical="center" wrapText="1"/>
      <protection locked="0"/>
    </xf>
    <xf numFmtId="0" fontId="61" fillId="47" borderId="77" xfId="0" applyFont="1" applyFill="1" applyBorder="1" applyAlignment="1">
      <alignment vertical="center" wrapText="1"/>
    </xf>
    <xf numFmtId="0" fontId="61" fillId="48" borderId="74" xfId="0" applyFont="1" applyFill="1" applyBorder="1" applyAlignment="1">
      <alignment horizontal="center" vertical="center" wrapText="1"/>
    </xf>
    <xf numFmtId="3" fontId="56" fillId="9" borderId="74" xfId="0" applyNumberFormat="1" applyFont="1" applyFill="1" applyBorder="1" applyAlignment="1" applyProtection="1">
      <alignment horizontal="right" vertical="center" wrapText="1"/>
      <protection locked="0"/>
    </xf>
    <xf numFmtId="0" fontId="56" fillId="9" borderId="74" xfId="0" applyFont="1" applyFill="1" applyBorder="1" applyAlignment="1" applyProtection="1">
      <alignment horizontal="left" vertical="center" wrapText="1"/>
      <protection locked="0"/>
    </xf>
    <xf numFmtId="0" fontId="61" fillId="48" borderId="75" xfId="0" applyFont="1" applyFill="1" applyBorder="1" applyAlignment="1">
      <alignment horizontal="center" vertical="center" wrapText="1"/>
    </xf>
    <xf numFmtId="9" fontId="56" fillId="48" borderId="74" xfId="2" applyFont="1" applyFill="1" applyBorder="1" applyAlignment="1" applyProtection="1">
      <alignment horizontal="right" vertical="center" wrapText="1"/>
    </xf>
    <xf numFmtId="3" fontId="56" fillId="48" borderId="74" xfId="0" applyNumberFormat="1" applyFont="1" applyFill="1" applyBorder="1" applyAlignment="1">
      <alignment horizontal="right" vertical="center" wrapText="1"/>
    </xf>
    <xf numFmtId="0" fontId="61" fillId="9" borderId="0" xfId="0" applyFont="1" applyFill="1" applyAlignment="1">
      <alignment wrapText="1"/>
    </xf>
    <xf numFmtId="0" fontId="56" fillId="9" borderId="0" xfId="0" applyFont="1" applyFill="1" applyAlignment="1">
      <alignment wrapText="1"/>
    </xf>
    <xf numFmtId="0" fontId="84" fillId="49" borderId="80" xfId="0" applyFont="1" applyFill="1" applyBorder="1" applyAlignment="1">
      <alignment horizontal="left" vertical="center" wrapText="1"/>
    </xf>
    <xf numFmtId="0" fontId="84" fillId="49" borderId="75" xfId="0" applyFont="1" applyFill="1" applyBorder="1" applyAlignment="1">
      <alignment horizontal="left" vertical="center" wrapText="1"/>
    </xf>
    <xf numFmtId="0" fontId="61" fillId="47" borderId="92" xfId="0" applyFont="1" applyFill="1" applyBorder="1" applyAlignment="1">
      <alignment vertical="center" wrapText="1"/>
    </xf>
    <xf numFmtId="0" fontId="61" fillId="47" borderId="105" xfId="0" applyFont="1" applyFill="1" applyBorder="1" applyAlignment="1">
      <alignment horizontal="center" vertical="center" wrapText="1"/>
    </xf>
    <xf numFmtId="0" fontId="56" fillId="0" borderId="74" xfId="0" applyFont="1" applyBorder="1" applyAlignment="1" applyProtection="1">
      <alignment horizontal="left" vertical="center" wrapText="1"/>
      <protection locked="0"/>
    </xf>
    <xf numFmtId="3" fontId="56" fillId="0" borderId="74" xfId="0" applyNumberFormat="1" applyFont="1" applyBorder="1" applyAlignment="1" applyProtection="1">
      <alignment horizontal="right" vertical="center" wrapText="1"/>
      <protection locked="0"/>
    </xf>
    <xf numFmtId="0" fontId="56" fillId="0" borderId="74" xfId="0" applyFont="1" applyBorder="1" applyAlignment="1" applyProtection="1">
      <alignment vertical="center" wrapText="1"/>
      <protection locked="0"/>
    </xf>
    <xf numFmtId="0" fontId="56" fillId="0" borderId="74" xfId="0" applyFont="1" applyBorder="1" applyAlignment="1" applyProtection="1">
      <alignment horizontal="center" vertical="center" wrapText="1"/>
      <protection locked="0"/>
    </xf>
    <xf numFmtId="0" fontId="56" fillId="32" borderId="17" xfId="0" applyFont="1" applyFill="1" applyBorder="1" applyAlignment="1">
      <alignment horizontal="center" vertical="center" wrapText="1"/>
    </xf>
    <xf numFmtId="3" fontId="56" fillId="32" borderId="17" xfId="0" applyNumberFormat="1" applyFont="1" applyFill="1" applyBorder="1" applyAlignment="1">
      <alignment horizontal="right" vertical="center" wrapText="1"/>
    </xf>
    <xf numFmtId="0" fontId="56" fillId="32" borderId="74" xfId="0" applyFont="1" applyFill="1" applyBorder="1" applyAlignment="1">
      <alignment horizontal="center" vertical="center" wrapText="1"/>
    </xf>
    <xf numFmtId="9" fontId="56" fillId="32" borderId="74" xfId="2" applyFont="1" applyFill="1" applyBorder="1" applyAlignment="1" applyProtection="1">
      <alignment horizontal="right" vertical="center" wrapText="1"/>
    </xf>
    <xf numFmtId="0" fontId="61" fillId="0" borderId="0" xfId="0" applyFont="1" applyAlignment="1">
      <alignment wrapText="1"/>
    </xf>
    <xf numFmtId="0" fontId="84" fillId="49" borderId="80" xfId="0" applyFont="1" applyFill="1" applyBorder="1" applyAlignment="1">
      <alignment vertical="center" wrapText="1"/>
    </xf>
    <xf numFmtId="0" fontId="84" fillId="49" borderId="75" xfId="0" applyFont="1" applyFill="1" applyBorder="1" applyAlignment="1">
      <alignment vertical="center" wrapText="1"/>
    </xf>
    <xf numFmtId="9" fontId="61" fillId="48" borderId="74" xfId="2" applyFont="1" applyFill="1" applyBorder="1" applyAlignment="1" applyProtection="1">
      <alignment horizontal="right" vertical="center" wrapText="1"/>
    </xf>
    <xf numFmtId="0" fontId="85" fillId="0" borderId="0" xfId="0" applyFont="1" applyAlignment="1">
      <alignment wrapText="1"/>
    </xf>
    <xf numFmtId="0" fontId="86" fillId="9" borderId="0" xfId="0" applyFont="1" applyFill="1" applyAlignment="1">
      <alignment wrapText="1"/>
    </xf>
    <xf numFmtId="0" fontId="87" fillId="46" borderId="0" xfId="0" applyFont="1" applyFill="1" applyAlignment="1" applyProtection="1">
      <alignment wrapText="1"/>
      <protection locked="0"/>
    </xf>
    <xf numFmtId="0" fontId="61" fillId="49" borderId="80" xfId="0" applyFont="1" applyFill="1" applyBorder="1" applyAlignment="1">
      <alignment vertical="center" wrapText="1"/>
    </xf>
    <xf numFmtId="0" fontId="61" fillId="49" borderId="75" xfId="0" applyFont="1" applyFill="1" applyBorder="1" applyAlignment="1">
      <alignment vertical="center" wrapText="1"/>
    </xf>
    <xf numFmtId="0" fontId="84" fillId="49" borderId="80" xfId="0" applyFont="1" applyFill="1" applyBorder="1" applyAlignment="1">
      <alignment vertical="center"/>
    </xf>
    <xf numFmtId="0" fontId="84" fillId="49" borderId="75" xfId="0" applyFont="1" applyFill="1" applyBorder="1" applyAlignment="1">
      <alignment vertical="center"/>
    </xf>
    <xf numFmtId="0" fontId="88" fillId="0" borderId="0" xfId="0" applyFont="1" applyAlignment="1" applyProtection="1">
      <alignment wrapText="1"/>
      <protection locked="0"/>
    </xf>
    <xf numFmtId="0" fontId="61" fillId="47" borderId="77" xfId="0" applyFont="1" applyFill="1" applyBorder="1" applyAlignment="1">
      <alignment horizontal="left" vertical="center" wrapText="1"/>
    </xf>
    <xf numFmtId="0" fontId="87" fillId="0" borderId="0" xfId="0" applyFont="1" applyAlignment="1" applyProtection="1">
      <alignment wrapText="1"/>
      <protection locked="0"/>
    </xf>
    <xf numFmtId="0" fontId="17" fillId="0" borderId="14" xfId="0" applyFont="1" applyBorder="1" applyAlignment="1">
      <alignment horizontal="left" vertical="center" wrapText="1" indent="1"/>
    </xf>
    <xf numFmtId="0" fontId="0" fillId="0" borderId="84" xfId="0" applyBorder="1"/>
    <xf numFmtId="0" fontId="0" fillId="0" borderId="85" xfId="0" applyBorder="1"/>
    <xf numFmtId="0" fontId="0" fillId="0" borderId="78" xfId="0" applyBorder="1"/>
    <xf numFmtId="0" fontId="59" fillId="9" borderId="74" xfId="0" applyFont="1" applyFill="1" applyBorder="1" applyAlignment="1">
      <alignment wrapText="1"/>
    </xf>
    <xf numFmtId="0" fontId="77" fillId="9" borderId="74" xfId="0" applyFont="1" applyFill="1" applyBorder="1"/>
    <xf numFmtId="0" fontId="61" fillId="47" borderId="117" xfId="0" applyFont="1" applyFill="1" applyBorder="1" applyAlignment="1">
      <alignment vertical="center" wrapText="1"/>
    </xf>
    <xf numFmtId="0" fontId="61" fillId="47" borderId="116" xfId="0" applyFont="1" applyFill="1" applyBorder="1" applyAlignment="1">
      <alignment horizontal="center" vertical="center" wrapText="1"/>
    </xf>
    <xf numFmtId="0" fontId="56" fillId="9" borderId="77" xfId="0" applyFont="1" applyFill="1" applyBorder="1" applyAlignment="1" applyProtection="1">
      <alignment vertical="center" wrapText="1"/>
      <protection locked="0"/>
    </xf>
    <xf numFmtId="0" fontId="89" fillId="9" borderId="74" xfId="0" applyFont="1" applyFill="1" applyBorder="1" applyAlignment="1" applyProtection="1">
      <alignment horizontal="left" vertical="center" wrapText="1"/>
      <protection locked="0"/>
    </xf>
    <xf numFmtId="0" fontId="89" fillId="46" borderId="123" xfId="0" applyFont="1" applyFill="1" applyBorder="1" applyAlignment="1">
      <alignment horizontal="left" vertical="center" wrapText="1"/>
    </xf>
    <xf numFmtId="0" fontId="89" fillId="46" borderId="60" xfId="0" applyFont="1" applyFill="1" applyBorder="1" applyAlignment="1">
      <alignment horizontal="left" vertical="center" wrapText="1"/>
    </xf>
    <xf numFmtId="0" fontId="89" fillId="46" borderId="124" xfId="0" applyFont="1" applyFill="1" applyBorder="1" applyAlignment="1">
      <alignment horizontal="left" vertical="center" wrapText="1"/>
    </xf>
    <xf numFmtId="0" fontId="61" fillId="50" borderId="121" xfId="0" applyFont="1" applyFill="1" applyBorder="1" applyAlignment="1">
      <alignment vertical="center" wrapText="1"/>
    </xf>
    <xf numFmtId="0" fontId="61" fillId="50" borderId="49" xfId="0" applyFont="1" applyFill="1" applyBorder="1" applyAlignment="1">
      <alignment vertical="center" wrapText="1"/>
    </xf>
    <xf numFmtId="0" fontId="89" fillId="9" borderId="74" xfId="0" applyFont="1" applyFill="1" applyBorder="1" applyAlignment="1" applyProtection="1">
      <alignment horizontal="center" vertical="center" wrapText="1"/>
      <protection locked="0"/>
    </xf>
    <xf numFmtId="2" fontId="71" fillId="0" borderId="0" xfId="0" applyNumberFormat="1" applyFont="1" applyAlignment="1">
      <alignment wrapText="1"/>
    </xf>
    <xf numFmtId="0" fontId="69" fillId="26" borderId="0" xfId="0" applyFont="1" applyFill="1"/>
    <xf numFmtId="0" fontId="69" fillId="31" borderId="0" xfId="0" applyFont="1" applyFill="1"/>
    <xf numFmtId="0" fontId="71" fillId="0" borderId="4" xfId="0" applyFont="1" applyBorder="1" applyAlignment="1">
      <alignment vertical="center" wrapText="1"/>
    </xf>
    <xf numFmtId="0" fontId="24" fillId="9" borderId="0" xfId="0" applyFont="1" applyFill="1" applyAlignment="1">
      <alignment horizontal="left"/>
    </xf>
    <xf numFmtId="1" fontId="24" fillId="9" borderId="41" xfId="0" applyNumberFormat="1" applyFont="1" applyFill="1" applyBorder="1" applyAlignment="1">
      <alignment wrapText="1"/>
    </xf>
    <xf numFmtId="9" fontId="24" fillId="9" borderId="41" xfId="0" applyNumberFormat="1" applyFont="1" applyFill="1" applyBorder="1"/>
    <xf numFmtId="0" fontId="24" fillId="38" borderId="41" xfId="0" applyFont="1" applyFill="1" applyBorder="1" applyAlignment="1">
      <alignment horizontal="left" wrapText="1"/>
    </xf>
    <xf numFmtId="3" fontId="24" fillId="38" borderId="41" xfId="0" applyNumberFormat="1" applyFont="1" applyFill="1" applyBorder="1" applyAlignment="1">
      <alignment horizontal="left" wrapText="1" indent="1"/>
    </xf>
    <xf numFmtId="3" fontId="24" fillId="4" borderId="41" xfId="0" applyNumberFormat="1" applyFont="1" applyFill="1" applyBorder="1" applyAlignment="1">
      <alignment horizontal="left" wrapText="1" indent="1"/>
    </xf>
    <xf numFmtId="3" fontId="24" fillId="30" borderId="41" xfId="0" applyNumberFormat="1" applyFont="1" applyFill="1" applyBorder="1" applyAlignment="1">
      <alignment horizontal="left" wrapText="1" indent="1"/>
    </xf>
    <xf numFmtId="3" fontId="24" fillId="32" borderId="41" xfId="0" applyNumberFormat="1" applyFont="1" applyFill="1" applyBorder="1" applyAlignment="1">
      <alignment horizontal="left" wrapText="1" indent="1"/>
    </xf>
    <xf numFmtId="0" fontId="24" fillId="36" borderId="41" xfId="0" applyFont="1" applyFill="1" applyBorder="1" applyAlignment="1">
      <alignment horizontal="left" wrapText="1" indent="1"/>
    </xf>
    <xf numFmtId="3" fontId="24" fillId="28" borderId="41" xfId="0" applyNumberFormat="1" applyFont="1" applyFill="1" applyBorder="1" applyAlignment="1">
      <alignment horizontal="right" wrapText="1" indent="1"/>
    </xf>
    <xf numFmtId="3" fontId="24" fillId="9" borderId="46" xfId="0" applyNumberFormat="1" applyFont="1" applyFill="1" applyBorder="1" applyAlignment="1">
      <alignment horizontal="right" wrapText="1" indent="1"/>
    </xf>
    <xf numFmtId="0" fontId="24" fillId="37" borderId="30" xfId="0" applyFont="1" applyFill="1" applyBorder="1" applyAlignment="1">
      <alignment horizontal="left" wrapText="1"/>
    </xf>
    <xf numFmtId="0" fontId="16" fillId="9" borderId="0" xfId="0" applyFont="1" applyFill="1" applyAlignment="1">
      <alignment horizontal="left"/>
    </xf>
    <xf numFmtId="0" fontId="24" fillId="9" borderId="97" xfId="0" applyFont="1" applyFill="1" applyBorder="1" applyAlignment="1">
      <alignment horizontal="left"/>
    </xf>
    <xf numFmtId="3" fontId="52" fillId="4" borderId="6" xfId="0" applyNumberFormat="1" applyFont="1" applyFill="1" applyBorder="1"/>
    <xf numFmtId="0" fontId="4" fillId="38" borderId="6" xfId="0" applyFont="1" applyFill="1" applyBorder="1"/>
    <xf numFmtId="3" fontId="52" fillId="38" borderId="6" xfId="0" applyNumberFormat="1" applyFont="1" applyFill="1" applyBorder="1"/>
    <xf numFmtId="2" fontId="5" fillId="38" borderId="6" xfId="0" applyNumberFormat="1" applyFont="1" applyFill="1" applyBorder="1"/>
    <xf numFmtId="2" fontId="52" fillId="38" borderId="6" xfId="0" applyNumberFormat="1" applyFont="1" applyFill="1" applyBorder="1"/>
    <xf numFmtId="2" fontId="52" fillId="31" borderId="6" xfId="0" applyNumberFormat="1" applyFont="1" applyFill="1" applyBorder="1"/>
    <xf numFmtId="168" fontId="4" fillId="0" borderId="11" xfId="0" applyNumberFormat="1" applyFont="1" applyBorder="1" applyAlignment="1">
      <alignment vertical="center" wrapText="1"/>
    </xf>
    <xf numFmtId="0" fontId="65" fillId="30" borderId="74" xfId="0" applyFont="1" applyFill="1" applyBorder="1" applyAlignment="1">
      <alignment vertical="center" wrapText="1"/>
    </xf>
    <xf numFmtId="0" fontId="65" fillId="30" borderId="74" xfId="0" applyFont="1" applyFill="1" applyBorder="1" applyAlignment="1">
      <alignment horizontal="center" vertical="center" wrapText="1"/>
    </xf>
    <xf numFmtId="3" fontId="5" fillId="30" borderId="74" xfId="0" applyNumberFormat="1" applyFont="1" applyFill="1" applyBorder="1" applyAlignment="1">
      <alignment vertical="center"/>
    </xf>
    <xf numFmtId="0" fontId="5" fillId="30" borderId="74" xfId="0" applyFont="1" applyFill="1" applyBorder="1"/>
    <xf numFmtId="9" fontId="5" fillId="30" borderId="74" xfId="2" applyFont="1" applyFill="1" applyBorder="1" applyAlignment="1">
      <alignment vertical="center"/>
    </xf>
    <xf numFmtId="37" fontId="5" fillId="30" borderId="74" xfId="1" applyNumberFormat="1" applyFont="1" applyFill="1" applyBorder="1" applyAlignment="1">
      <alignment vertical="center"/>
    </xf>
    <xf numFmtId="9" fontId="5" fillId="30" borderId="74" xfId="2" applyFont="1" applyFill="1" applyBorder="1"/>
    <xf numFmtId="0" fontId="61" fillId="27" borderId="77" xfId="0" applyFont="1" applyFill="1" applyBorder="1" applyAlignment="1">
      <alignment horizontal="left" vertical="center" wrapText="1"/>
    </xf>
    <xf numFmtId="0" fontId="61" fillId="27" borderId="80" xfId="0" applyFont="1" applyFill="1" applyBorder="1" applyAlignment="1">
      <alignment horizontal="left" vertical="center" wrapText="1"/>
    </xf>
    <xf numFmtId="0" fontId="57" fillId="0" borderId="0" xfId="0" applyFont="1" applyAlignment="1">
      <alignment horizontal="center"/>
    </xf>
    <xf numFmtId="0" fontId="24" fillId="4" borderId="77" xfId="0" applyFont="1" applyFill="1" applyBorder="1" applyAlignment="1">
      <alignment vertical="center"/>
    </xf>
    <xf numFmtId="0" fontId="0" fillId="0" borderId="80" xfId="0" applyBorder="1" applyAlignment="1">
      <alignment vertical="center"/>
    </xf>
    <xf numFmtId="0" fontId="0" fillId="0" borderId="75" xfId="0" applyBorder="1" applyAlignment="1">
      <alignment vertical="center"/>
    </xf>
    <xf numFmtId="0" fontId="16" fillId="37" borderId="8" xfId="0" applyFont="1" applyFill="1" applyBorder="1" applyAlignment="1">
      <alignment horizontal="left" vertical="top" wrapText="1"/>
    </xf>
    <xf numFmtId="0" fontId="16" fillId="37" borderId="50" xfId="0" applyFont="1" applyFill="1" applyBorder="1" applyAlignment="1">
      <alignment horizontal="left" vertical="top" wrapText="1"/>
    </xf>
    <xf numFmtId="0" fontId="71" fillId="9" borderId="0" xfId="0" applyFont="1" applyFill="1" applyAlignment="1">
      <alignment horizontal="left"/>
    </xf>
    <xf numFmtId="0" fontId="56" fillId="38" borderId="47" xfId="0" applyFont="1" applyFill="1" applyBorder="1" applyAlignment="1">
      <alignment horizontal="center" wrapText="1"/>
    </xf>
    <xf numFmtId="0" fontId="56" fillId="38" borderId="48" xfId="0" applyFont="1" applyFill="1" applyBorder="1" applyAlignment="1">
      <alignment horizontal="center" wrapText="1"/>
    </xf>
    <xf numFmtId="0" fontId="56" fillId="38" borderId="49" xfId="0" applyFont="1" applyFill="1" applyBorder="1" applyAlignment="1">
      <alignment horizontal="center" wrapText="1"/>
    </xf>
    <xf numFmtId="0" fontId="56" fillId="38" borderId="50" xfId="0" applyFont="1" applyFill="1" applyBorder="1" applyAlignment="1">
      <alignment horizontal="center" wrapText="1"/>
    </xf>
    <xf numFmtId="0" fontId="56" fillId="32" borderId="52" xfId="0" applyFont="1" applyFill="1" applyBorder="1" applyAlignment="1">
      <alignment horizontal="left" vertical="center" wrapText="1"/>
    </xf>
    <xf numFmtId="0" fontId="56" fillId="32" borderId="53" xfId="0" applyFont="1" applyFill="1" applyBorder="1" applyAlignment="1">
      <alignment horizontal="left" vertical="center" wrapText="1"/>
    </xf>
    <xf numFmtId="0" fontId="24" fillId="36" borderId="54" xfId="0" applyFont="1" applyFill="1" applyBorder="1" applyAlignment="1">
      <alignment vertical="top" wrapText="1"/>
    </xf>
    <xf numFmtId="0" fontId="24" fillId="36" borderId="17" xfId="0" applyFont="1" applyFill="1" applyBorder="1" applyAlignment="1">
      <alignment vertical="top" wrapText="1"/>
    </xf>
    <xf numFmtId="0" fontId="24" fillId="36" borderId="54" xfId="0" applyFont="1" applyFill="1" applyBorder="1" applyAlignment="1">
      <alignment wrapText="1"/>
    </xf>
    <xf numFmtId="0" fontId="24" fillId="36" borderId="17" xfId="0" applyFont="1" applyFill="1" applyBorder="1" applyAlignment="1">
      <alignment wrapText="1"/>
    </xf>
    <xf numFmtId="0" fontId="56" fillId="4" borderId="47" xfId="0" applyFont="1" applyFill="1" applyBorder="1" applyAlignment="1">
      <alignment horizontal="center" vertical="center" wrapText="1"/>
    </xf>
    <xf numFmtId="0" fontId="56" fillId="4" borderId="49" xfId="0" applyFont="1" applyFill="1" applyBorder="1" applyAlignment="1">
      <alignment horizontal="center" vertical="center" wrapText="1"/>
    </xf>
    <xf numFmtId="0" fontId="56" fillId="28" borderId="52" xfId="0" applyFont="1" applyFill="1" applyBorder="1" applyAlignment="1">
      <alignment vertical="center" wrapText="1"/>
    </xf>
    <xf numFmtId="0" fontId="56" fillId="28" borderId="53" xfId="0" applyFont="1" applyFill="1" applyBorder="1" applyAlignment="1">
      <alignment vertical="center" wrapText="1"/>
    </xf>
    <xf numFmtId="0" fontId="16" fillId="35" borderId="46" xfId="0" applyFont="1" applyFill="1" applyBorder="1" applyAlignment="1">
      <alignment horizontal="left" wrapText="1"/>
    </xf>
    <xf numFmtId="0" fontId="56" fillId="39" borderId="54" xfId="0" applyFont="1" applyFill="1" applyBorder="1" applyAlignment="1">
      <alignment horizontal="left" vertical="center" wrapText="1"/>
    </xf>
    <xf numFmtId="0" fontId="56" fillId="39" borderId="17" xfId="0" applyFont="1" applyFill="1" applyBorder="1" applyAlignment="1">
      <alignment horizontal="left" vertical="center" wrapText="1"/>
    </xf>
    <xf numFmtId="0" fontId="24" fillId="40" borderId="47" xfId="0" applyFont="1" applyFill="1" applyBorder="1" applyAlignment="1">
      <alignment horizontal="center" vertical="center" wrapText="1"/>
    </xf>
    <xf numFmtId="0" fontId="24" fillId="40" borderId="49" xfId="0" applyFont="1" applyFill="1" applyBorder="1" applyAlignment="1">
      <alignment horizontal="center" vertical="center" wrapText="1"/>
    </xf>
    <xf numFmtId="0" fontId="56" fillId="36" borderId="47" xfId="0" applyFont="1" applyFill="1" applyBorder="1" applyAlignment="1">
      <alignment horizontal="center" vertical="center" wrapText="1"/>
    </xf>
    <xf numFmtId="0" fontId="56" fillId="36" borderId="49" xfId="0" applyFont="1" applyFill="1" applyBorder="1" applyAlignment="1">
      <alignment horizontal="center" vertical="center" wrapText="1"/>
    </xf>
    <xf numFmtId="0" fontId="56" fillId="3" borderId="47" xfId="0" applyFont="1" applyFill="1" applyBorder="1" applyAlignment="1">
      <alignment horizontal="center" vertical="center" wrapText="1"/>
    </xf>
    <xf numFmtId="0" fontId="56" fillId="3" borderId="49" xfId="0" applyFont="1" applyFill="1" applyBorder="1" applyAlignment="1">
      <alignment horizontal="center" vertical="center" wrapText="1"/>
    </xf>
    <xf numFmtId="0" fontId="56" fillId="40" borderId="54" xfId="0" applyFont="1" applyFill="1" applyBorder="1" applyAlignment="1">
      <alignment horizontal="left" vertical="center" wrapText="1"/>
    </xf>
    <xf numFmtId="0" fontId="56" fillId="40" borderId="17" xfId="0" applyFont="1" applyFill="1" applyBorder="1" applyAlignment="1">
      <alignment horizontal="left" vertical="center" wrapText="1"/>
    </xf>
    <xf numFmtId="0" fontId="24" fillId="36" borderId="54" xfId="0" applyFont="1" applyFill="1" applyBorder="1" applyAlignment="1">
      <alignment horizontal="left" wrapText="1"/>
    </xf>
    <xf numFmtId="0" fontId="24" fillId="36" borderId="17" xfId="0" applyFont="1" applyFill="1" applyBorder="1" applyAlignment="1">
      <alignment horizontal="left" wrapText="1"/>
    </xf>
    <xf numFmtId="0" fontId="16" fillId="36" borderId="52" xfId="0" applyFont="1" applyFill="1" applyBorder="1" applyAlignment="1">
      <alignment horizontal="left" vertical="top" wrapText="1"/>
    </xf>
    <xf numFmtId="0" fontId="16" fillId="36" borderId="44" xfId="0" applyFont="1" applyFill="1" applyBorder="1" applyAlignment="1">
      <alignment horizontal="left" vertical="top" wrapText="1"/>
    </xf>
    <xf numFmtId="0" fontId="16" fillId="36" borderId="53" xfId="0" applyFont="1" applyFill="1" applyBorder="1" applyAlignment="1">
      <alignment horizontal="left" vertical="top" wrapText="1"/>
    </xf>
    <xf numFmtId="0" fontId="56" fillId="9" borderId="56" xfId="0" applyFont="1" applyFill="1" applyBorder="1" applyAlignment="1">
      <alignment horizontal="center" wrapText="1"/>
    </xf>
    <xf numFmtId="0" fontId="56" fillId="9" borderId="57" xfId="0" applyFont="1" applyFill="1" applyBorder="1" applyAlignment="1">
      <alignment horizontal="center" wrapText="1"/>
    </xf>
    <xf numFmtId="0" fontId="56" fillId="9" borderId="58" xfId="0" applyFont="1" applyFill="1" applyBorder="1" applyAlignment="1">
      <alignment horizontal="center" wrapText="1"/>
    </xf>
    <xf numFmtId="0" fontId="24" fillId="37" borderId="54" xfId="0" applyFont="1" applyFill="1" applyBorder="1" applyAlignment="1">
      <alignment horizontal="left" wrapText="1"/>
    </xf>
    <xf numFmtId="0" fontId="24" fillId="37" borderId="17" xfId="0" applyFont="1" applyFill="1" applyBorder="1" applyAlignment="1">
      <alignment horizontal="left" wrapText="1"/>
    </xf>
    <xf numFmtId="0" fontId="24" fillId="37" borderId="54" xfId="0" applyFont="1" applyFill="1" applyBorder="1" applyAlignment="1">
      <alignment wrapText="1"/>
    </xf>
    <xf numFmtId="0" fontId="24" fillId="37" borderId="17" xfId="0" applyFont="1" applyFill="1" applyBorder="1" applyAlignment="1">
      <alignment wrapText="1"/>
    </xf>
    <xf numFmtId="0" fontId="24" fillId="37" borderId="54" xfId="0" applyFont="1" applyFill="1" applyBorder="1" applyAlignment="1">
      <alignment vertical="top" wrapText="1"/>
    </xf>
    <xf numFmtId="0" fontId="24" fillId="37" borderId="17" xfId="0" applyFont="1" applyFill="1" applyBorder="1" applyAlignment="1">
      <alignment vertical="top" wrapText="1"/>
    </xf>
    <xf numFmtId="0" fontId="24" fillId="36" borderId="41" xfId="0" applyFont="1" applyFill="1" applyBorder="1" applyAlignment="1">
      <alignment horizontal="left" wrapText="1"/>
    </xf>
    <xf numFmtId="0" fontId="56" fillId="3" borderId="54" xfId="0" applyFont="1" applyFill="1" applyBorder="1" applyAlignment="1">
      <alignment horizontal="left" vertical="center" wrapText="1"/>
    </xf>
    <xf numFmtId="0" fontId="56" fillId="3" borderId="17" xfId="0" applyFont="1" applyFill="1" applyBorder="1" applyAlignment="1">
      <alignment horizontal="left" vertical="center" wrapText="1"/>
    </xf>
    <xf numFmtId="3" fontId="56" fillId="9" borderId="59" xfId="0" applyNumberFormat="1" applyFont="1" applyFill="1" applyBorder="1" applyAlignment="1">
      <alignment horizontal="left" wrapText="1"/>
    </xf>
    <xf numFmtId="3" fontId="56" fillId="9" borderId="61" xfId="0" applyNumberFormat="1" applyFont="1" applyFill="1" applyBorder="1" applyAlignment="1">
      <alignment horizontal="left" wrapText="1"/>
    </xf>
    <xf numFmtId="0" fontId="22" fillId="27" borderId="0" xfId="0" applyFont="1" applyFill="1" applyAlignment="1">
      <alignment horizontal="left" vertical="center" wrapText="1"/>
    </xf>
    <xf numFmtId="0" fontId="56" fillId="38" borderId="54" xfId="0" applyFont="1" applyFill="1" applyBorder="1" applyAlignment="1">
      <alignment horizontal="left" wrapText="1"/>
    </xf>
    <xf numFmtId="0" fontId="56" fillId="38" borderId="17" xfId="0" applyFont="1" applyFill="1" applyBorder="1" applyAlignment="1">
      <alignment horizontal="left" wrapText="1"/>
    </xf>
    <xf numFmtId="0" fontId="61" fillId="27" borderId="52" xfId="0" applyFont="1" applyFill="1" applyBorder="1" applyAlignment="1">
      <alignment horizontal="left" vertical="center" wrapText="1"/>
    </xf>
    <xf numFmtId="0" fontId="61" fillId="27" borderId="44" xfId="0" applyFont="1" applyFill="1" applyBorder="1" applyAlignment="1">
      <alignment horizontal="left" vertical="center" wrapText="1"/>
    </xf>
    <xf numFmtId="0" fontId="61" fillId="27" borderId="53" xfId="0" applyFont="1" applyFill="1" applyBorder="1" applyAlignment="1">
      <alignment horizontal="left" vertical="center" wrapText="1"/>
    </xf>
    <xf numFmtId="0" fontId="61" fillId="27" borderId="46" xfId="0" applyFont="1" applyFill="1" applyBorder="1" applyAlignment="1">
      <alignment horizontal="left" vertical="center" wrapText="1"/>
    </xf>
    <xf numFmtId="0" fontId="56" fillId="4" borderId="54" xfId="0" applyFont="1" applyFill="1" applyBorder="1" applyAlignment="1">
      <alignment horizontal="left" vertical="center" wrapText="1"/>
    </xf>
    <xf numFmtId="0" fontId="56" fillId="4" borderId="17" xfId="0" applyFont="1" applyFill="1" applyBorder="1" applyAlignment="1">
      <alignment horizontal="left" vertical="center" wrapText="1"/>
    </xf>
    <xf numFmtId="0" fontId="24" fillId="36" borderId="41" xfId="0" applyFont="1" applyFill="1" applyBorder="1" applyAlignment="1">
      <alignment vertical="top" wrapText="1"/>
    </xf>
    <xf numFmtId="0" fontId="24" fillId="4" borderId="47"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39" borderId="47" xfId="0" applyFont="1" applyFill="1" applyBorder="1" applyAlignment="1">
      <alignment horizontal="center" vertical="center" wrapText="1"/>
    </xf>
    <xf numFmtId="0" fontId="24" fillId="39" borderId="49" xfId="0" applyFont="1" applyFill="1" applyBorder="1" applyAlignment="1">
      <alignment horizontal="center" vertical="center" wrapText="1"/>
    </xf>
    <xf numFmtId="0" fontId="56" fillId="36" borderId="54" xfId="0" applyFont="1" applyFill="1" applyBorder="1" applyAlignment="1">
      <alignment horizontal="left" vertical="center" wrapText="1"/>
    </xf>
    <xf numFmtId="0" fontId="56" fillId="36" borderId="17" xfId="0" applyFont="1" applyFill="1" applyBorder="1" applyAlignment="1">
      <alignment horizontal="left" vertical="center" wrapText="1"/>
    </xf>
    <xf numFmtId="0" fontId="56" fillId="39" borderId="47" xfId="0" applyFont="1" applyFill="1" applyBorder="1" applyAlignment="1">
      <alignment horizontal="center" vertical="center" wrapText="1"/>
    </xf>
    <xf numFmtId="0" fontId="56" fillId="39" borderId="49" xfId="0" applyFont="1" applyFill="1" applyBorder="1" applyAlignment="1">
      <alignment horizontal="center" vertical="center" wrapText="1"/>
    </xf>
    <xf numFmtId="0" fontId="5" fillId="0" borderId="95" xfId="0" applyFont="1" applyBorder="1" applyAlignment="1">
      <alignment horizontal="center"/>
    </xf>
    <xf numFmtId="0" fontId="5" fillId="0" borderId="97" xfId="0" applyFont="1" applyBorder="1" applyAlignment="1">
      <alignment horizontal="center"/>
    </xf>
    <xf numFmtId="0" fontId="56" fillId="41" borderId="77" xfId="0" applyFont="1" applyFill="1" applyBorder="1" applyAlignment="1">
      <alignment horizontal="center" wrapText="1"/>
    </xf>
    <xf numFmtId="0" fontId="56" fillId="41" borderId="75" xfId="0" applyFont="1" applyFill="1" applyBorder="1" applyAlignment="1">
      <alignment horizontal="center" wrapText="1"/>
    </xf>
    <xf numFmtId="0" fontId="4" fillId="44" borderId="54" xfId="0" applyFont="1" applyFill="1" applyBorder="1" applyAlignment="1">
      <alignment horizontal="left"/>
    </xf>
    <xf numFmtId="0" fontId="4" fillId="44" borderId="17" xfId="0" applyFont="1" applyFill="1" applyBorder="1" applyAlignment="1">
      <alignment horizontal="left"/>
    </xf>
    <xf numFmtId="0" fontId="55" fillId="4" borderId="44" xfId="0" applyFont="1" applyFill="1" applyBorder="1" applyAlignment="1">
      <alignment wrapText="1"/>
    </xf>
    <xf numFmtId="3" fontId="4" fillId="39" borderId="47" xfId="0" applyNumberFormat="1" applyFont="1" applyFill="1" applyBorder="1" applyAlignment="1">
      <alignment horizontal="center" vertical="center" wrapText="1"/>
    </xf>
    <xf numFmtId="3" fontId="4" fillId="39" borderId="48" xfId="0" applyNumberFormat="1" applyFont="1" applyFill="1" applyBorder="1" applyAlignment="1">
      <alignment horizontal="center" vertical="center" wrapText="1"/>
    </xf>
    <xf numFmtId="3" fontId="4" fillId="39" borderId="49" xfId="0" applyNumberFormat="1" applyFont="1" applyFill="1" applyBorder="1" applyAlignment="1">
      <alignment horizontal="center" vertical="center" wrapText="1"/>
    </xf>
    <xf numFmtId="3" fontId="4" fillId="39" borderId="50" xfId="0" applyNumberFormat="1" applyFont="1" applyFill="1" applyBorder="1" applyAlignment="1">
      <alignment horizontal="center" vertical="center" wrapText="1"/>
    </xf>
    <xf numFmtId="3" fontId="4" fillId="29" borderId="47" xfId="0" applyNumberFormat="1" applyFont="1" applyFill="1" applyBorder="1" applyAlignment="1">
      <alignment horizontal="center" vertical="center" wrapText="1"/>
    </xf>
    <xf numFmtId="3" fontId="4" fillId="29" borderId="48"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29" borderId="50" xfId="0" applyNumberFormat="1" applyFont="1" applyFill="1" applyBorder="1" applyAlignment="1">
      <alignment horizontal="center" vertical="center" wrapText="1"/>
    </xf>
    <xf numFmtId="3" fontId="4" fillId="0" borderId="42" xfId="0" applyNumberFormat="1" applyFont="1" applyBorder="1" applyAlignment="1">
      <alignment horizontal="center" vertical="center" wrapText="1"/>
    </xf>
    <xf numFmtId="0" fontId="4" fillId="44" borderId="52" xfId="0" applyFont="1" applyFill="1" applyBorder="1" applyAlignment="1">
      <alignment wrapText="1"/>
    </xf>
    <xf numFmtId="0" fontId="4" fillId="44" borderId="53" xfId="0" applyFont="1" applyFill="1" applyBorder="1" applyAlignment="1">
      <alignment wrapText="1"/>
    </xf>
    <xf numFmtId="0" fontId="3" fillId="0" borderId="42" xfId="0" applyFont="1" applyBorder="1" applyAlignment="1">
      <alignment horizontal="left" wrapText="1"/>
    </xf>
    <xf numFmtId="0" fontId="5" fillId="0" borderId="95" xfId="0" applyFont="1" applyBorder="1" applyAlignment="1">
      <alignment horizontal="right"/>
    </xf>
    <xf numFmtId="0" fontId="5" fillId="0" borderId="97" xfId="0" applyFont="1" applyBorder="1" applyAlignment="1">
      <alignment horizontal="right"/>
    </xf>
    <xf numFmtId="3" fontId="4" fillId="29" borderId="54" xfId="0" applyNumberFormat="1" applyFont="1" applyFill="1" applyBorder="1" applyAlignment="1">
      <alignment horizontal="left" vertical="center" wrapText="1"/>
    </xf>
    <xf numFmtId="3" fontId="4" fillId="29" borderId="17" xfId="0" applyNumberFormat="1" applyFont="1" applyFill="1" applyBorder="1" applyAlignment="1">
      <alignment horizontal="left" vertical="center" wrapText="1"/>
    </xf>
    <xf numFmtId="0" fontId="4" fillId="28" borderId="54" xfId="0" applyFont="1" applyFill="1" applyBorder="1" applyAlignment="1">
      <alignment horizontal="left"/>
    </xf>
    <xf numFmtId="0" fontId="4" fillId="28" borderId="17" xfId="0" applyFont="1" applyFill="1" applyBorder="1" applyAlignment="1">
      <alignment horizontal="left"/>
    </xf>
    <xf numFmtId="0" fontId="4" fillId="28" borderId="47" xfId="0" applyFont="1" applyFill="1" applyBorder="1" applyAlignment="1">
      <alignment horizontal="center" wrapText="1"/>
    </xf>
    <xf numFmtId="0" fontId="4" fillId="28" borderId="48" xfId="0" applyFont="1" applyFill="1" applyBorder="1" applyAlignment="1">
      <alignment horizontal="center" wrapText="1"/>
    </xf>
    <xf numFmtId="0" fontId="4" fillId="28" borderId="49" xfId="0" applyFont="1" applyFill="1" applyBorder="1" applyAlignment="1">
      <alignment horizontal="center" wrapText="1"/>
    </xf>
    <xf numFmtId="0" fontId="4" fillId="28" borderId="50" xfId="0" applyFont="1" applyFill="1" applyBorder="1" applyAlignment="1">
      <alignment horizontal="center" wrapText="1"/>
    </xf>
    <xf numFmtId="168" fontId="4" fillId="44" borderId="54" xfId="0" applyNumberFormat="1" applyFont="1" applyFill="1" applyBorder="1" applyAlignment="1">
      <alignment horizontal="center" vertical="center" wrapText="1"/>
    </xf>
    <xf numFmtId="168" fontId="4" fillId="44" borderId="17" xfId="0" applyNumberFormat="1" applyFont="1" applyFill="1" applyBorder="1" applyAlignment="1">
      <alignment horizontal="center" vertical="center" wrapText="1"/>
    </xf>
    <xf numFmtId="168" fontId="4" fillId="39" borderId="54" xfId="0" applyNumberFormat="1" applyFont="1" applyFill="1" applyBorder="1" applyAlignment="1">
      <alignment horizontal="center" vertical="center" wrapText="1"/>
    </xf>
    <xf numFmtId="168" fontId="4" fillId="39" borderId="17" xfId="0" applyNumberFormat="1" applyFont="1" applyFill="1" applyBorder="1" applyAlignment="1">
      <alignment horizontal="center" vertical="center" wrapText="1"/>
    </xf>
    <xf numFmtId="168" fontId="4" fillId="29" borderId="54" xfId="0" applyNumberFormat="1" applyFont="1" applyFill="1" applyBorder="1" applyAlignment="1">
      <alignment horizontal="center" vertical="center" wrapText="1"/>
    </xf>
    <xf numFmtId="168" fontId="4" fillId="29" borderId="17" xfId="0" applyNumberFormat="1" applyFont="1" applyFill="1" applyBorder="1" applyAlignment="1">
      <alignment horizontal="center" vertical="center" wrapText="1"/>
    </xf>
    <xf numFmtId="3" fontId="4" fillId="29" borderId="54" xfId="0" applyNumberFormat="1" applyFont="1" applyFill="1" applyBorder="1" applyAlignment="1">
      <alignment horizontal="center" vertical="center" wrapText="1"/>
    </xf>
    <xf numFmtId="3" fontId="4" fillId="29" borderId="17" xfId="0" applyNumberFormat="1" applyFont="1" applyFill="1" applyBorder="1" applyAlignment="1">
      <alignment horizontal="center" vertical="center" wrapText="1"/>
    </xf>
    <xf numFmtId="168" fontId="4" fillId="28" borderId="54" xfId="0" applyNumberFormat="1" applyFont="1" applyFill="1" applyBorder="1" applyAlignment="1">
      <alignment horizontal="center" vertical="center" wrapText="1"/>
    </xf>
    <xf numFmtId="168" fontId="4" fillId="28" borderId="17" xfId="0" applyNumberFormat="1" applyFont="1" applyFill="1" applyBorder="1" applyAlignment="1">
      <alignment horizontal="center" vertical="center" wrapText="1"/>
    </xf>
    <xf numFmtId="3" fontId="3" fillId="42" borderId="54" xfId="0" applyNumberFormat="1" applyFont="1" applyFill="1" applyBorder="1" applyAlignment="1">
      <alignment vertical="top" wrapText="1"/>
    </xf>
    <xf numFmtId="3" fontId="3" fillId="42" borderId="17" xfId="0" applyNumberFormat="1" applyFont="1" applyFill="1" applyBorder="1" applyAlignment="1">
      <alignment vertical="top" wrapText="1"/>
    </xf>
    <xf numFmtId="3" fontId="3" fillId="4" borderId="49" xfId="0" applyNumberFormat="1" applyFont="1" applyFill="1" applyBorder="1" applyAlignment="1">
      <alignment vertical="top" wrapText="1"/>
    </xf>
    <xf numFmtId="3" fontId="3" fillId="4" borderId="50" xfId="0" applyNumberFormat="1" applyFont="1" applyFill="1" applyBorder="1" applyAlignment="1">
      <alignment vertical="top" wrapText="1"/>
    </xf>
    <xf numFmtId="3" fontId="3" fillId="4" borderId="52" xfId="0" applyNumberFormat="1" applyFont="1" applyFill="1" applyBorder="1" applyAlignment="1">
      <alignment vertical="top" wrapText="1"/>
    </xf>
    <xf numFmtId="3" fontId="3" fillId="4" borderId="53" xfId="0" applyNumberFormat="1" applyFont="1" applyFill="1" applyBorder="1" applyAlignment="1">
      <alignment vertical="top" wrapText="1"/>
    </xf>
    <xf numFmtId="3" fontId="3" fillId="29" borderId="54" xfId="0" applyNumberFormat="1" applyFont="1" applyFill="1" applyBorder="1" applyAlignment="1">
      <alignment vertical="top" wrapText="1"/>
    </xf>
    <xf numFmtId="3" fontId="3" fillId="29" borderId="17" xfId="0" applyNumberFormat="1" applyFont="1" applyFill="1" applyBorder="1" applyAlignment="1">
      <alignment vertical="top" wrapText="1"/>
    </xf>
    <xf numFmtId="0" fontId="2" fillId="41" borderId="64" xfId="6" applyFont="1" applyFill="1" applyBorder="1" applyAlignment="1">
      <alignment horizontal="center"/>
    </xf>
    <xf numFmtId="0" fontId="2" fillId="41" borderId="63" xfId="6" applyFont="1" applyFill="1" applyBorder="1" applyAlignment="1">
      <alignment horizontal="center"/>
    </xf>
    <xf numFmtId="0" fontId="6" fillId="29" borderId="65" xfId="6" applyFont="1" applyFill="1" applyBorder="1" applyAlignment="1">
      <alignment horizontal="center" wrapText="1"/>
    </xf>
    <xf numFmtId="0" fontId="6" fillId="29" borderId="16" xfId="6" applyFont="1" applyFill="1" applyBorder="1" applyAlignment="1">
      <alignment horizontal="center" wrapText="1"/>
    </xf>
    <xf numFmtId="0" fontId="6" fillId="4" borderId="65" xfId="6" applyFont="1" applyFill="1" applyBorder="1" applyAlignment="1">
      <alignment horizontal="center" wrapText="1"/>
    </xf>
    <xf numFmtId="0" fontId="6" fillId="4" borderId="16" xfId="6" applyFont="1" applyFill="1" applyBorder="1" applyAlignment="1">
      <alignment horizontal="center" wrapText="1"/>
    </xf>
    <xf numFmtId="166" fontId="2" fillId="27" borderId="77" xfId="1" applyNumberFormat="1" applyFont="1" applyFill="1" applyBorder="1" applyAlignment="1">
      <alignment horizontal="center"/>
    </xf>
    <xf numFmtId="166" fontId="2" fillId="27" borderId="80" xfId="1" applyNumberFormat="1" applyFont="1" applyFill="1" applyBorder="1" applyAlignment="1">
      <alignment horizontal="center"/>
    </xf>
    <xf numFmtId="166" fontId="2" fillId="27" borderId="75" xfId="1" applyNumberFormat="1" applyFont="1" applyFill="1" applyBorder="1" applyAlignment="1">
      <alignment horizontal="center"/>
    </xf>
    <xf numFmtId="166" fontId="6" fillId="4" borderId="77" xfId="1" applyNumberFormat="1" applyFont="1" applyFill="1" applyBorder="1" applyAlignment="1">
      <alignment horizontal="center"/>
    </xf>
    <xf numFmtId="166" fontId="6" fillId="4" borderId="80" xfId="1" applyNumberFormat="1" applyFont="1" applyFill="1" applyBorder="1" applyAlignment="1">
      <alignment horizontal="center"/>
    </xf>
    <xf numFmtId="166" fontId="6" fillId="4" borderId="75" xfId="1" applyNumberFormat="1" applyFont="1" applyFill="1" applyBorder="1" applyAlignment="1">
      <alignment horizontal="center"/>
    </xf>
    <xf numFmtId="168" fontId="18" fillId="31" borderId="6" xfId="0" applyNumberFormat="1" applyFont="1" applyFill="1" applyBorder="1" applyAlignment="1">
      <alignment horizontal="right" vertical="center" wrapText="1"/>
    </xf>
    <xf numFmtId="168" fontId="18" fillId="39" borderId="77" xfId="0" applyNumberFormat="1" applyFont="1" applyFill="1" applyBorder="1" applyAlignment="1">
      <alignment horizontal="center" vertical="center" wrapText="1"/>
    </xf>
    <xf numFmtId="168" fontId="18" fillId="39" borderId="80" xfId="0" applyNumberFormat="1" applyFont="1" applyFill="1" applyBorder="1" applyAlignment="1">
      <alignment horizontal="center" vertical="center" wrapText="1"/>
    </xf>
    <xf numFmtId="168" fontId="18" fillId="39" borderId="75" xfId="0" applyNumberFormat="1" applyFont="1" applyFill="1" applyBorder="1" applyAlignment="1">
      <alignment horizontal="center" vertical="center" wrapText="1"/>
    </xf>
    <xf numFmtId="0" fontId="55" fillId="4" borderId="11" xfId="0" applyFont="1" applyFill="1" applyBorder="1" applyAlignment="1">
      <alignment horizontal="left"/>
    </xf>
    <xf numFmtId="0" fontId="55" fillId="4" borderId="0" xfId="0" applyFont="1" applyFill="1" applyAlignment="1">
      <alignment horizontal="left"/>
    </xf>
    <xf numFmtId="0" fontId="4" fillId="30" borderId="81" xfId="0" applyFont="1" applyFill="1" applyBorder="1" applyAlignment="1">
      <alignment horizontal="center"/>
    </xf>
    <xf numFmtId="0" fontId="4" fillId="30" borderId="82" xfId="0" applyFont="1" applyFill="1" applyBorder="1" applyAlignment="1">
      <alignment horizontal="center"/>
    </xf>
    <xf numFmtId="0" fontId="4" fillId="30" borderId="11" xfId="0" applyFont="1" applyFill="1" applyBorder="1" applyAlignment="1">
      <alignment horizontal="center"/>
    </xf>
    <xf numFmtId="0" fontId="4" fillId="30" borderId="0" xfId="0" applyFont="1" applyFill="1" applyAlignment="1">
      <alignment horizontal="center"/>
    </xf>
    <xf numFmtId="0" fontId="4" fillId="31" borderId="81" xfId="0" applyFont="1" applyFill="1" applyBorder="1" applyAlignment="1">
      <alignment horizontal="left"/>
    </xf>
    <xf numFmtId="0" fontId="4" fillId="31" borderId="82" xfId="0" applyFont="1" applyFill="1" applyBorder="1" applyAlignment="1">
      <alignment horizontal="left"/>
    </xf>
    <xf numFmtId="0" fontId="4" fillId="31" borderId="11" xfId="0" applyFont="1" applyFill="1" applyBorder="1" applyAlignment="1">
      <alignment horizontal="left"/>
    </xf>
    <xf numFmtId="0" fontId="4" fillId="31" borderId="0" xfId="0" applyFont="1" applyFill="1" applyAlignment="1">
      <alignment horizontal="left"/>
    </xf>
    <xf numFmtId="0" fontId="4" fillId="30" borderId="81" xfId="0" applyFont="1" applyFill="1" applyBorder="1" applyAlignment="1">
      <alignment horizontal="left"/>
    </xf>
    <xf numFmtId="0" fontId="0" fillId="0" borderId="82" xfId="0" applyBorder="1"/>
    <xf numFmtId="0" fontId="4" fillId="30" borderId="78" xfId="0" applyFont="1" applyFill="1" applyBorder="1" applyAlignment="1">
      <alignment horizontal="left"/>
    </xf>
    <xf numFmtId="0" fontId="0" fillId="0" borderId="84" xfId="0" applyBorder="1"/>
    <xf numFmtId="0" fontId="55" fillId="4" borderId="31" xfId="0" applyFont="1" applyFill="1" applyBorder="1" applyAlignment="1">
      <alignment horizontal="left"/>
    </xf>
    <xf numFmtId="0" fontId="55" fillId="4" borderId="7" xfId="0" applyFont="1" applyFill="1" applyBorder="1" applyAlignment="1">
      <alignment horizontal="left"/>
    </xf>
    <xf numFmtId="0" fontId="52" fillId="4" borderId="31" xfId="0" applyFont="1" applyFill="1" applyBorder="1" applyAlignment="1">
      <alignment horizontal="left" wrapText="1"/>
    </xf>
    <xf numFmtId="0" fontId="52" fillId="4" borderId="7" xfId="0" applyFont="1" applyFill="1" applyBorder="1" applyAlignment="1">
      <alignment horizontal="left" wrapText="1"/>
    </xf>
    <xf numFmtId="0" fontId="53" fillId="0" borderId="0" xfId="0" applyFont="1" applyAlignment="1">
      <alignment horizontal="center"/>
    </xf>
    <xf numFmtId="0" fontId="24" fillId="0" borderId="0" xfId="0" applyFont="1" applyAlignment="1">
      <alignment horizontal="center" wrapText="1"/>
    </xf>
    <xf numFmtId="0" fontId="52" fillId="30" borderId="6" xfId="0" applyFont="1" applyFill="1" applyBorder="1" applyAlignment="1">
      <alignment vertical="center" wrapText="1"/>
    </xf>
    <xf numFmtId="0" fontId="0" fillId="30" borderId="6" xfId="0" applyFill="1" applyBorder="1" applyAlignment="1">
      <alignment vertical="center" wrapText="1"/>
    </xf>
    <xf numFmtId="0" fontId="52" fillId="34" borderId="31" xfId="0" applyFont="1" applyFill="1" applyBorder="1" applyAlignment="1">
      <alignment horizontal="left" vertical="center" wrapText="1"/>
    </xf>
    <xf numFmtId="0" fontId="52" fillId="34" borderId="7" xfId="0" applyFont="1" applyFill="1" applyBorder="1" applyAlignment="1">
      <alignment horizontal="left" vertical="center" wrapText="1"/>
    </xf>
    <xf numFmtId="0" fontId="5" fillId="31" borderId="31" xfId="0" applyFont="1" applyFill="1" applyBorder="1" applyAlignment="1">
      <alignment horizontal="left" wrapText="1"/>
    </xf>
    <xf numFmtId="0" fontId="5" fillId="31" borderId="7" xfId="0" applyFont="1" applyFill="1" applyBorder="1" applyAlignment="1">
      <alignment horizontal="left" wrapText="1"/>
    </xf>
    <xf numFmtId="0" fontId="5" fillId="38" borderId="31" xfId="0" applyFont="1" applyFill="1" applyBorder="1" applyAlignment="1">
      <alignment horizontal="left" wrapText="1"/>
    </xf>
    <xf numFmtId="0" fontId="5" fillId="38" borderId="7" xfId="0" applyFont="1" applyFill="1" applyBorder="1" applyAlignment="1">
      <alignment horizontal="left" wrapText="1"/>
    </xf>
    <xf numFmtId="0" fontId="55" fillId="34" borderId="6" xfId="0" applyFont="1" applyFill="1" applyBorder="1" applyAlignment="1">
      <alignment vertical="center" wrapText="1"/>
    </xf>
    <xf numFmtId="0" fontId="32" fillId="34" borderId="6" xfId="0" applyFont="1" applyFill="1" applyBorder="1" applyAlignment="1">
      <alignment vertical="center" wrapText="1"/>
    </xf>
    <xf numFmtId="0" fontId="52" fillId="43" borderId="6" xfId="0" applyFont="1" applyFill="1" applyBorder="1" applyAlignment="1">
      <alignment vertical="center" wrapText="1"/>
    </xf>
    <xf numFmtId="0" fontId="0" fillId="43" borderId="6" xfId="0" applyFill="1" applyBorder="1" applyAlignment="1">
      <alignment vertical="center" wrapText="1"/>
    </xf>
    <xf numFmtId="0" fontId="52" fillId="39" borderId="6" xfId="0" applyFont="1" applyFill="1" applyBorder="1" applyAlignment="1">
      <alignment vertical="center" wrapText="1"/>
    </xf>
    <xf numFmtId="0" fontId="0" fillId="39" borderId="6" xfId="0" applyFill="1" applyBorder="1" applyAlignment="1">
      <alignment vertical="center" wrapText="1"/>
    </xf>
    <xf numFmtId="0" fontId="52" fillId="34" borderId="6" xfId="0" applyFont="1" applyFill="1" applyBorder="1" applyAlignment="1">
      <alignment vertical="center" wrapText="1"/>
    </xf>
    <xf numFmtId="0" fontId="0" fillId="0" borderId="83" xfId="0" applyBorder="1"/>
    <xf numFmtId="0" fontId="4" fillId="31" borderId="78" xfId="0" applyFont="1" applyFill="1" applyBorder="1" applyAlignment="1">
      <alignment horizontal="left"/>
    </xf>
    <xf numFmtId="0" fontId="0" fillId="0" borderId="85" xfId="0" applyBorder="1"/>
    <xf numFmtId="0" fontId="55" fillId="4" borderId="6" xfId="0" applyFont="1" applyFill="1" applyBorder="1" applyAlignment="1">
      <alignment wrapText="1"/>
    </xf>
    <xf numFmtId="0" fontId="0" fillId="4" borderId="6" xfId="0" applyFill="1" applyBorder="1"/>
    <xf numFmtId="0" fontId="52" fillId="31" borderId="6" xfId="0" applyFont="1" applyFill="1" applyBorder="1" applyAlignment="1">
      <alignment vertical="center" wrapText="1"/>
    </xf>
    <xf numFmtId="0" fontId="0" fillId="31" borderId="6" xfId="0" applyFill="1" applyBorder="1" applyAlignment="1">
      <alignment vertical="center" wrapText="1"/>
    </xf>
    <xf numFmtId="0" fontId="0" fillId="34" borderId="6" xfId="0" applyFill="1" applyBorder="1" applyAlignment="1">
      <alignment vertical="center" wrapText="1"/>
    </xf>
    <xf numFmtId="0" fontId="5" fillId="0" borderId="76" xfId="0" applyFont="1" applyBorder="1" applyAlignment="1">
      <alignment horizontal="right"/>
    </xf>
    <xf numFmtId="0" fontId="5" fillId="0" borderId="10" xfId="0" applyFont="1" applyBorder="1" applyAlignment="1">
      <alignment horizontal="right"/>
    </xf>
    <xf numFmtId="2" fontId="4" fillId="9" borderId="76" xfId="0" applyNumberFormat="1" applyFont="1" applyFill="1" applyBorder="1" applyAlignment="1">
      <alignment horizontal="right"/>
    </xf>
    <xf numFmtId="2" fontId="4" fillId="9" borderId="10" xfId="0" applyNumberFormat="1" applyFont="1" applyFill="1" applyBorder="1" applyAlignment="1">
      <alignment horizontal="right"/>
    </xf>
    <xf numFmtId="0" fontId="4" fillId="0" borderId="46" xfId="0" applyFont="1" applyBorder="1" applyAlignment="1">
      <alignment horizontal="right" vertical="center"/>
    </xf>
    <xf numFmtId="0" fontId="4" fillId="0" borderId="8" xfId="0" applyFont="1" applyBorder="1" applyAlignment="1">
      <alignment horizontal="right" vertical="center"/>
    </xf>
    <xf numFmtId="0" fontId="0" fillId="0" borderId="46" xfId="0" applyBorder="1" applyAlignment="1">
      <alignment horizontal="right"/>
    </xf>
    <xf numFmtId="0" fontId="0" fillId="0" borderId="0" xfId="0" applyAlignment="1">
      <alignment horizontal="right"/>
    </xf>
    <xf numFmtId="0" fontId="32" fillId="0" borderId="82" xfId="0" applyFont="1" applyBorder="1" applyAlignment="1">
      <alignment horizontal="right"/>
    </xf>
    <xf numFmtId="0" fontId="32" fillId="0" borderId="8" xfId="0" applyFont="1" applyBorder="1" applyAlignment="1">
      <alignment horizontal="right"/>
    </xf>
    <xf numFmtId="0" fontId="55" fillId="30" borderId="77" xfId="0" applyFont="1" applyFill="1" applyBorder="1" applyAlignment="1">
      <alignment wrapText="1"/>
    </xf>
    <xf numFmtId="0" fontId="55" fillId="30" borderId="75" xfId="0" applyFont="1" applyFill="1" applyBorder="1" applyAlignment="1">
      <alignment wrapText="1"/>
    </xf>
    <xf numFmtId="0" fontId="4" fillId="30" borderId="74" xfId="0" applyFont="1" applyFill="1" applyBorder="1" applyAlignment="1">
      <alignment wrapText="1"/>
    </xf>
    <xf numFmtId="0" fontId="65" fillId="30" borderId="74" xfId="0" applyFont="1" applyFill="1" applyBorder="1" applyAlignment="1">
      <alignment vertical="center" wrapText="1"/>
    </xf>
    <xf numFmtId="0" fontId="61" fillId="0" borderId="77" xfId="0" applyFont="1" applyBorder="1" applyAlignment="1">
      <alignment horizontal="center" wrapText="1"/>
    </xf>
    <xf numFmtId="0" fontId="61" fillId="0" borderId="75" xfId="0" applyFont="1" applyBorder="1" applyAlignment="1">
      <alignment horizontal="center" wrapText="1"/>
    </xf>
    <xf numFmtId="2" fontId="5" fillId="0" borderId="81" xfId="0" applyNumberFormat="1" applyFont="1" applyBorder="1" applyAlignment="1">
      <alignment horizontal="right" vertical="center"/>
    </xf>
    <xf numFmtId="2" fontId="5" fillId="0" borderId="10" xfId="0" applyNumberFormat="1" applyFont="1" applyBorder="1" applyAlignment="1">
      <alignment horizontal="right" vertical="center"/>
    </xf>
    <xf numFmtId="2" fontId="5" fillId="9" borderId="76" xfId="0" applyNumberFormat="1" applyFont="1" applyFill="1" applyBorder="1" applyAlignment="1">
      <alignment horizontal="right"/>
    </xf>
    <xf numFmtId="2" fontId="5" fillId="9" borderId="10" xfId="0" applyNumberFormat="1" applyFont="1" applyFill="1" applyBorder="1" applyAlignment="1">
      <alignment horizontal="right"/>
    </xf>
    <xf numFmtId="0" fontId="4" fillId="9" borderId="74" xfId="0" applyFont="1" applyFill="1" applyBorder="1" applyAlignment="1">
      <alignment wrapText="1"/>
    </xf>
    <xf numFmtId="0" fontId="13" fillId="9" borderId="74" xfId="0" applyFont="1" applyFill="1" applyBorder="1" applyAlignment="1">
      <alignment wrapText="1"/>
    </xf>
    <xf numFmtId="0" fontId="65" fillId="9" borderId="74" xfId="0" applyFont="1" applyFill="1" applyBorder="1" applyAlignment="1">
      <alignment vertical="center" wrapText="1"/>
    </xf>
    <xf numFmtId="166" fontId="4" fillId="9" borderId="74" xfId="0" applyNumberFormat="1" applyFont="1" applyFill="1" applyBorder="1" applyAlignment="1">
      <alignment wrapText="1"/>
    </xf>
    <xf numFmtId="0" fontId="66" fillId="26" borderId="74" xfId="0" applyFont="1" applyFill="1" applyBorder="1" applyAlignment="1">
      <alignment vertical="center"/>
    </xf>
    <xf numFmtId="0" fontId="16" fillId="9" borderId="74" xfId="0" applyFont="1" applyFill="1" applyBorder="1" applyAlignment="1">
      <alignment vertical="center" wrapText="1"/>
    </xf>
    <xf numFmtId="0" fontId="51" fillId="0" borderId="27" xfId="0" applyFont="1" applyBorder="1" applyAlignment="1">
      <alignment horizontal="center"/>
    </xf>
    <xf numFmtId="0" fontId="18" fillId="7" borderId="59" xfId="0" applyFont="1" applyFill="1" applyBorder="1" applyAlignment="1">
      <alignment vertical="center" wrapText="1"/>
    </xf>
    <xf numFmtId="0" fontId="18" fillId="7" borderId="60" xfId="0" applyFont="1" applyFill="1" applyBorder="1" applyAlignment="1">
      <alignment vertical="center" wrapText="1"/>
    </xf>
    <xf numFmtId="0" fontId="18" fillId="7" borderId="1" xfId="0" applyFont="1" applyFill="1" applyBorder="1" applyAlignment="1">
      <alignment vertical="center"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18" fillId="0" borderId="4"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4" xfId="0" applyFont="1" applyBorder="1" applyAlignment="1">
      <alignment vertical="center" wrapText="1"/>
    </xf>
    <xf numFmtId="0" fontId="25" fillId="0" borderId="59" xfId="0" applyFont="1" applyBorder="1" applyAlignment="1">
      <alignment wrapText="1"/>
    </xf>
    <xf numFmtId="0" fontId="25" fillId="0" borderId="3" xfId="0" applyFont="1" applyBorder="1" applyAlignment="1">
      <alignment wrapText="1"/>
    </xf>
    <xf numFmtId="0" fontId="25" fillId="0" borderId="1" xfId="0" applyFont="1" applyBorder="1" applyAlignment="1">
      <alignment wrapText="1"/>
    </xf>
    <xf numFmtId="0" fontId="18" fillId="8" borderId="23" xfId="0" applyFont="1" applyFill="1" applyBorder="1" applyAlignment="1">
      <alignment vertical="center" wrapText="1"/>
    </xf>
    <xf numFmtId="0" fontId="18" fillId="8" borderId="24" xfId="0" applyFont="1" applyFill="1" applyBorder="1" applyAlignment="1">
      <alignment vertical="center" wrapText="1"/>
    </xf>
    <xf numFmtId="0" fontId="18" fillId="8" borderId="26" xfId="0" applyFont="1" applyFill="1" applyBorder="1" applyAlignment="1">
      <alignment vertical="center" wrapText="1"/>
    </xf>
    <xf numFmtId="0" fontId="18" fillId="8" borderId="27" xfId="0" applyFont="1" applyFill="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0" fontId="15" fillId="0" borderId="59"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53" fillId="0" borderId="27" xfId="0" applyFont="1" applyBorder="1" applyAlignment="1">
      <alignment horizontal="center"/>
    </xf>
    <xf numFmtId="0" fontId="61" fillId="47" borderId="54" xfId="0" applyFont="1" applyFill="1" applyBorder="1" applyAlignment="1">
      <alignment horizontal="left" vertical="center" wrapText="1"/>
    </xf>
    <xf numFmtId="0" fontId="61" fillId="47" borderId="17" xfId="0" applyFont="1" applyFill="1" applyBorder="1" applyAlignment="1">
      <alignment horizontal="left" vertical="center" wrapText="1"/>
    </xf>
    <xf numFmtId="0" fontId="56" fillId="9" borderId="54" xfId="0" applyFont="1" applyFill="1" applyBorder="1" applyAlignment="1" applyProtection="1">
      <alignment horizontal="left" vertical="center" wrapText="1"/>
      <protection locked="0"/>
    </xf>
    <xf numFmtId="0" fontId="56" fillId="9" borderId="17" xfId="0" applyFont="1" applyFill="1" applyBorder="1" applyAlignment="1" applyProtection="1">
      <alignment horizontal="left" vertical="center" wrapText="1"/>
      <protection locked="0"/>
    </xf>
    <xf numFmtId="0" fontId="16" fillId="9" borderId="0" xfId="0" applyFont="1" applyFill="1" applyAlignment="1" applyProtection="1">
      <alignment horizontal="left" vertical="top" wrapText="1"/>
      <protection locked="0"/>
    </xf>
    <xf numFmtId="0" fontId="61" fillId="48" borderId="77" xfId="0" applyFont="1" applyFill="1" applyBorder="1" applyAlignment="1">
      <alignment horizontal="left" vertical="center" wrapText="1"/>
    </xf>
    <xf numFmtId="0" fontId="61" fillId="48" borderId="80" xfId="0" applyFont="1" applyFill="1" applyBorder="1" applyAlignment="1">
      <alignment horizontal="left" vertical="center" wrapText="1"/>
    </xf>
    <xf numFmtId="0" fontId="61" fillId="48" borderId="75" xfId="0" applyFont="1" applyFill="1" applyBorder="1" applyAlignment="1">
      <alignment horizontal="left" vertical="center" wrapText="1"/>
    </xf>
    <xf numFmtId="0" fontId="56" fillId="9" borderId="47" xfId="0" applyFont="1" applyFill="1" applyBorder="1" applyAlignment="1" applyProtection="1">
      <alignment horizontal="left" vertical="center" wrapText="1"/>
      <protection locked="0"/>
    </xf>
    <xf numFmtId="0" fontId="56" fillId="9" borderId="46" xfId="0" applyFont="1" applyFill="1" applyBorder="1" applyAlignment="1" applyProtection="1">
      <alignment horizontal="left" vertical="center" wrapText="1"/>
      <protection locked="0"/>
    </xf>
    <xf numFmtId="0" fontId="56" fillId="9" borderId="48" xfId="0" applyFont="1" applyFill="1" applyBorder="1" applyAlignment="1" applyProtection="1">
      <alignment horizontal="left" vertical="center" wrapText="1"/>
      <protection locked="0"/>
    </xf>
    <xf numFmtId="0" fontId="61" fillId="50" borderId="47" xfId="0" applyFont="1" applyFill="1" applyBorder="1" applyAlignment="1">
      <alignment horizontal="center" vertical="center" wrapText="1"/>
    </xf>
    <xf numFmtId="0" fontId="61" fillId="50" borderId="49" xfId="0" applyFont="1" applyFill="1" applyBorder="1" applyAlignment="1">
      <alignment horizontal="center" vertical="center" wrapText="1"/>
    </xf>
    <xf numFmtId="0" fontId="61" fillId="48" borderId="54" xfId="0" applyFont="1" applyFill="1" applyBorder="1" applyAlignment="1">
      <alignment horizontal="center" vertical="center" wrapText="1"/>
    </xf>
    <xf numFmtId="0" fontId="61" fillId="48" borderId="17" xfId="0" applyFont="1" applyFill="1" applyBorder="1" applyAlignment="1">
      <alignment horizontal="center" vertical="center" wrapText="1"/>
    </xf>
    <xf numFmtId="0" fontId="61" fillId="47" borderId="54" xfId="0" applyFont="1" applyFill="1" applyBorder="1" applyAlignment="1">
      <alignment horizontal="center" vertical="center" wrapText="1"/>
    </xf>
    <xf numFmtId="0" fontId="61" fillId="47" borderId="17" xfId="0" applyFont="1" applyFill="1" applyBorder="1" applyAlignment="1">
      <alignment horizontal="center" vertical="center" wrapText="1"/>
    </xf>
    <xf numFmtId="0" fontId="56" fillId="0" borderId="54" xfId="0" applyFont="1" applyBorder="1" applyAlignment="1" applyProtection="1">
      <alignment horizontal="left" vertical="center" wrapText="1"/>
      <protection locked="0"/>
    </xf>
    <xf numFmtId="0" fontId="56" fillId="0" borderId="17" xfId="0" applyFont="1" applyBorder="1" applyAlignment="1" applyProtection="1">
      <alignment horizontal="left" vertical="center" wrapText="1"/>
      <protection locked="0"/>
    </xf>
    <xf numFmtId="0" fontId="61" fillId="9" borderId="54" xfId="0" applyFont="1" applyFill="1" applyBorder="1" applyAlignment="1" applyProtection="1">
      <alignment horizontal="left" vertical="center" wrapText="1"/>
      <protection locked="0"/>
    </xf>
    <xf numFmtId="0" fontId="61" fillId="9" borderId="17" xfId="0" applyFont="1" applyFill="1" applyBorder="1" applyAlignment="1" applyProtection="1">
      <alignment horizontal="left" vertical="center" wrapText="1"/>
      <protection locked="0"/>
    </xf>
    <xf numFmtId="0" fontId="61" fillId="47" borderId="106" xfId="0" applyFont="1" applyFill="1" applyBorder="1" applyAlignment="1">
      <alignment horizontal="left" vertical="center" wrapText="1"/>
    </xf>
    <xf numFmtId="0" fontId="61" fillId="47" borderId="89" xfId="0" applyFont="1" applyFill="1" applyBorder="1" applyAlignment="1">
      <alignment horizontal="left" vertical="center" wrapText="1"/>
    </xf>
    <xf numFmtId="0" fontId="56" fillId="0" borderId="107" xfId="0" applyFont="1" applyBorder="1" applyAlignment="1">
      <alignment horizontal="left" vertical="center" wrapText="1"/>
    </xf>
    <xf numFmtId="0" fontId="56" fillId="0" borderId="108" xfId="0" applyFont="1" applyBorder="1" applyAlignment="1">
      <alignment horizontal="left" vertical="center" wrapText="1"/>
    </xf>
    <xf numFmtId="0" fontId="56" fillId="0" borderId="47" xfId="0" applyFont="1" applyBorder="1" applyAlignment="1" applyProtection="1">
      <alignment horizontal="left" vertical="center" wrapText="1"/>
      <protection locked="0"/>
    </xf>
    <xf numFmtId="0" fontId="56" fillId="0" borderId="46" xfId="0" applyFont="1" applyBorder="1" applyAlignment="1" applyProtection="1">
      <alignment horizontal="left" vertical="center" wrapText="1"/>
      <protection locked="0"/>
    </xf>
    <xf numFmtId="0" fontId="56" fillId="0" borderId="48" xfId="0" applyFont="1" applyBorder="1" applyAlignment="1" applyProtection="1">
      <alignment horizontal="left" vertical="center" wrapText="1"/>
      <protection locked="0"/>
    </xf>
    <xf numFmtId="0" fontId="61" fillId="0" borderId="54" xfId="0" applyFont="1" applyBorder="1" applyAlignment="1" applyProtection="1">
      <alignment horizontal="left" vertical="center" wrapText="1"/>
      <protection locked="0"/>
    </xf>
    <xf numFmtId="0" fontId="61" fillId="0" borderId="17" xfId="0" applyFont="1" applyBorder="1" applyAlignment="1" applyProtection="1">
      <alignment horizontal="left" vertical="center" wrapText="1"/>
      <protection locked="0"/>
    </xf>
    <xf numFmtId="0" fontId="56" fillId="9" borderId="100" xfId="0" applyFont="1" applyFill="1" applyBorder="1" applyAlignment="1" applyProtection="1">
      <alignment horizontal="left" vertical="center" wrapText="1"/>
      <protection locked="0"/>
    </xf>
    <xf numFmtId="0" fontId="56" fillId="9" borderId="101" xfId="0" applyFont="1" applyFill="1" applyBorder="1" applyAlignment="1" applyProtection="1">
      <alignment horizontal="left" vertical="center" wrapText="1"/>
      <protection locked="0"/>
    </xf>
    <xf numFmtId="0" fontId="56" fillId="9" borderId="102" xfId="0" applyFont="1" applyFill="1" applyBorder="1" applyAlignment="1" applyProtection="1">
      <alignment horizontal="left" vertical="center" wrapText="1"/>
      <protection locked="0"/>
    </xf>
    <xf numFmtId="0" fontId="61" fillId="50" borderId="103" xfId="0" applyFont="1" applyFill="1" applyBorder="1" applyAlignment="1">
      <alignment horizontal="center" vertical="center" wrapText="1"/>
    </xf>
    <xf numFmtId="0" fontId="61" fillId="48" borderId="104" xfId="0" applyFont="1" applyFill="1" applyBorder="1" applyAlignment="1">
      <alignment horizontal="center" vertical="center" wrapText="1"/>
    </xf>
    <xf numFmtId="0" fontId="61" fillId="47" borderId="104" xfId="0" applyFont="1" applyFill="1" applyBorder="1" applyAlignment="1">
      <alignment horizontal="center" vertical="center" wrapText="1"/>
    </xf>
    <xf numFmtId="4" fontId="61" fillId="9" borderId="98" xfId="0" applyNumberFormat="1" applyFont="1" applyFill="1" applyBorder="1" applyAlignment="1">
      <alignment horizontal="left" vertical="center" wrapText="1"/>
    </xf>
    <xf numFmtId="4" fontId="61" fillId="9" borderId="99" xfId="0" applyNumberFormat="1" applyFont="1" applyFill="1" applyBorder="1" applyAlignment="1">
      <alignment horizontal="left" vertical="center" wrapText="1"/>
    </xf>
    <xf numFmtId="4" fontId="63" fillId="0" borderId="54" xfId="0" applyNumberFormat="1" applyFont="1" applyBorder="1" applyAlignment="1">
      <alignment horizontal="center" vertical="center" wrapText="1"/>
    </xf>
    <xf numFmtId="4" fontId="63" fillId="0" borderId="51" xfId="0" applyNumberFormat="1" applyFont="1" applyBorder="1" applyAlignment="1">
      <alignment horizontal="center" vertical="center" wrapText="1"/>
    </xf>
    <xf numFmtId="4" fontId="63" fillId="0" borderId="17" xfId="0" applyNumberFormat="1" applyFont="1" applyBorder="1" applyAlignment="1">
      <alignment horizontal="center" vertical="center" wrapText="1"/>
    </xf>
    <xf numFmtId="4" fontId="61" fillId="9" borderId="55" xfId="0" applyNumberFormat="1" applyFont="1" applyFill="1" applyBorder="1" applyAlignment="1">
      <alignment horizontal="left" vertical="center" wrapText="1"/>
    </xf>
    <xf numFmtId="4" fontId="61" fillId="9" borderId="0" xfId="0" applyNumberFormat="1" applyFont="1" applyFill="1" applyAlignment="1">
      <alignment horizontal="left" vertical="center" wrapText="1"/>
    </xf>
    <xf numFmtId="0" fontId="81" fillId="0" borderId="99" xfId="0" applyFont="1" applyBorder="1" applyAlignment="1">
      <alignment horizontal="center" vertical="center" wrapText="1"/>
    </xf>
    <xf numFmtId="0" fontId="81" fillId="0" borderId="0" xfId="0" applyFont="1" applyAlignment="1">
      <alignment horizontal="center" vertical="center" wrapText="1"/>
    </xf>
    <xf numFmtId="0" fontId="16" fillId="0" borderId="0" xfId="0" applyFont="1" applyAlignment="1" applyProtection="1">
      <alignment horizontal="left" vertical="top" wrapText="1"/>
      <protection locked="0"/>
    </xf>
    <xf numFmtId="0" fontId="84" fillId="49" borderId="77" xfId="0" applyFont="1" applyFill="1" applyBorder="1" applyAlignment="1">
      <alignment horizontal="left" vertical="center"/>
    </xf>
    <xf numFmtId="0" fontId="84" fillId="49" borderId="80" xfId="0" applyFont="1" applyFill="1" applyBorder="1" applyAlignment="1">
      <alignment horizontal="left" vertical="center"/>
    </xf>
    <xf numFmtId="0" fontId="84" fillId="49" borderId="75" xfId="0" applyFont="1" applyFill="1" applyBorder="1" applyAlignment="1">
      <alignment horizontal="left" vertical="center"/>
    </xf>
    <xf numFmtId="0" fontId="61" fillId="50" borderId="121" xfId="0" applyFont="1" applyFill="1" applyBorder="1" applyAlignment="1">
      <alignment horizontal="center" vertical="center" wrapText="1"/>
    </xf>
    <xf numFmtId="0" fontId="61" fillId="41" borderId="122" xfId="0" applyFont="1" applyFill="1" applyBorder="1" applyAlignment="1">
      <alignment horizontal="center" vertical="center" wrapText="1"/>
    </xf>
    <xf numFmtId="0" fontId="61" fillId="41" borderId="17" xfId="0" applyFont="1" applyFill="1" applyBorder="1" applyAlignment="1">
      <alignment horizontal="center" vertical="center" wrapText="1"/>
    </xf>
    <xf numFmtId="0" fontId="61" fillId="47" borderId="47" xfId="0" applyFont="1" applyFill="1" applyBorder="1" applyAlignment="1">
      <alignment horizontal="left" vertical="center" wrapText="1"/>
    </xf>
    <xf numFmtId="0" fontId="61" fillId="47" borderId="49" xfId="0" applyFont="1" applyFill="1" applyBorder="1" applyAlignment="1">
      <alignment horizontal="left" vertical="center" wrapText="1"/>
    </xf>
    <xf numFmtId="0" fontId="82" fillId="46" borderId="77" xfId="0" applyFont="1" applyFill="1" applyBorder="1" applyAlignment="1">
      <alignment horizontal="left" vertical="center" wrapText="1"/>
    </xf>
    <xf numFmtId="0" fontId="82" fillId="46" borderId="80" xfId="0" applyFont="1" applyFill="1" applyBorder="1" applyAlignment="1">
      <alignment horizontal="left" vertical="center" wrapText="1"/>
    </xf>
    <xf numFmtId="0" fontId="82" fillId="46" borderId="75" xfId="0" applyFont="1" applyFill="1" applyBorder="1" applyAlignment="1">
      <alignment horizontal="left" vertical="center" wrapText="1"/>
    </xf>
    <xf numFmtId="0" fontId="89" fillId="9" borderId="118" xfId="0" applyFont="1" applyFill="1" applyBorder="1" applyAlignment="1" applyProtection="1">
      <alignment horizontal="left" vertical="center" wrapText="1"/>
      <protection locked="0"/>
    </xf>
    <xf numFmtId="0" fontId="89" fillId="9" borderId="119" xfId="0" applyFont="1" applyFill="1" applyBorder="1" applyAlignment="1" applyProtection="1">
      <alignment horizontal="left" vertical="center" wrapText="1"/>
      <protection locked="0"/>
    </xf>
    <xf numFmtId="0" fontId="89" fillId="9" borderId="120" xfId="0" applyFont="1" applyFill="1" applyBorder="1" applyAlignment="1" applyProtection="1">
      <alignment horizontal="left" vertical="center" wrapText="1"/>
      <protection locked="0"/>
    </xf>
    <xf numFmtId="0" fontId="61" fillId="48" borderId="122" xfId="0" applyFont="1" applyFill="1" applyBorder="1" applyAlignment="1">
      <alignment horizontal="center" vertical="center" wrapText="1"/>
    </xf>
    <xf numFmtId="0" fontId="56" fillId="9" borderId="118" xfId="0" applyFont="1" applyFill="1" applyBorder="1" applyAlignment="1" applyProtection="1">
      <alignment horizontal="left" vertical="center" wrapText="1"/>
      <protection locked="0"/>
    </xf>
    <xf numFmtId="0" fontId="56" fillId="9" borderId="119" xfId="0" applyFont="1" applyFill="1" applyBorder="1" applyAlignment="1" applyProtection="1">
      <alignment horizontal="left" vertical="center" wrapText="1"/>
      <protection locked="0"/>
    </xf>
    <xf numFmtId="0" fontId="56" fillId="9" borderId="120" xfId="0" applyFont="1" applyFill="1" applyBorder="1" applyAlignment="1" applyProtection="1">
      <alignment horizontal="left" vertical="center" wrapText="1"/>
      <protection locked="0"/>
    </xf>
    <xf numFmtId="0" fontId="61" fillId="47" borderId="122" xfId="0" applyFont="1" applyFill="1" applyBorder="1" applyAlignment="1">
      <alignment horizontal="center" vertical="center" wrapText="1"/>
    </xf>
    <xf numFmtId="4" fontId="61" fillId="9" borderId="109" xfId="0" applyNumberFormat="1" applyFont="1" applyFill="1" applyBorder="1" applyAlignment="1">
      <alignment horizontal="left" vertical="center" wrapText="1"/>
    </xf>
    <xf numFmtId="4" fontId="61" fillId="9" borderId="110" xfId="0" applyNumberFormat="1" applyFont="1" applyFill="1" applyBorder="1" applyAlignment="1">
      <alignment horizontal="left" vertical="center" wrapText="1"/>
    </xf>
    <xf numFmtId="0" fontId="81" fillId="0" borderId="110" xfId="0" applyFont="1" applyBorder="1" applyAlignment="1">
      <alignment horizontal="center" vertical="center" wrapText="1"/>
    </xf>
    <xf numFmtId="4" fontId="61" fillId="9" borderId="125" xfId="0" applyNumberFormat="1" applyFont="1" applyFill="1" applyBorder="1" applyAlignment="1">
      <alignment horizontal="left" vertical="center" wrapText="1"/>
    </xf>
    <xf numFmtId="4" fontId="61" fillId="9" borderId="126" xfId="0" applyNumberFormat="1" applyFont="1" applyFill="1" applyBorder="1" applyAlignment="1">
      <alignment horizontal="left" vertical="center" wrapText="1"/>
    </xf>
    <xf numFmtId="4" fontId="63" fillId="0" borderId="127" xfId="0" applyNumberFormat="1" applyFont="1" applyBorder="1" applyAlignment="1">
      <alignment horizontal="center" vertical="center" wrapText="1"/>
    </xf>
    <xf numFmtId="4" fontId="90" fillId="0" borderId="0" xfId="0" applyNumberFormat="1" applyFont="1" applyAlignment="1">
      <alignment horizontal="left" vertical="center" wrapText="1"/>
    </xf>
    <xf numFmtId="4" fontId="91" fillId="0" borderId="0" xfId="0" applyNumberFormat="1" applyFont="1" applyAlignment="1">
      <alignment horizontal="center" vertical="center" wrapText="1"/>
    </xf>
    <xf numFmtId="4" fontId="92" fillId="0" borderId="0" xfId="0" applyNumberFormat="1" applyFont="1" applyAlignment="1">
      <alignment vertical="center" wrapText="1"/>
    </xf>
    <xf numFmtId="4" fontId="90" fillId="0" borderId="0" xfId="0" applyNumberFormat="1" applyFont="1" applyAlignment="1">
      <alignment vertical="center" wrapText="1"/>
    </xf>
    <xf numFmtId="4" fontId="0" fillId="0" borderId="0" xfId="0" applyNumberFormat="1"/>
    <xf numFmtId="4" fontId="63" fillId="0" borderId="128" xfId="0" applyNumberFormat="1" applyFont="1" applyBorder="1" applyAlignment="1">
      <alignment horizontal="center" vertical="center" wrapText="1"/>
    </xf>
    <xf numFmtId="4" fontId="93" fillId="36" borderId="0" xfId="0" applyNumberFormat="1" applyFont="1" applyFill="1" applyAlignment="1">
      <alignment horizontal="left" vertical="center" wrapText="1"/>
    </xf>
    <xf numFmtId="4" fontId="94" fillId="36" borderId="129" xfId="0" applyNumberFormat="1" applyFont="1" applyFill="1" applyBorder="1" applyAlignment="1">
      <alignment horizontal="center" vertical="center" wrapText="1"/>
    </xf>
    <xf numFmtId="4" fontId="61" fillId="50" borderId="0" xfId="0" applyNumberFormat="1" applyFont="1" applyFill="1" applyAlignment="1">
      <alignment horizontal="right" vertical="center" wrapText="1"/>
    </xf>
    <xf numFmtId="4" fontId="95" fillId="9" borderId="130" xfId="0" applyNumberFormat="1" applyFont="1" applyFill="1" applyBorder="1" applyAlignment="1" applyProtection="1">
      <alignment horizontal="center" vertical="center" wrapText="1"/>
      <protection locked="0"/>
    </xf>
    <xf numFmtId="4" fontId="95" fillId="9" borderId="3" xfId="0" applyNumberFormat="1" applyFont="1" applyFill="1" applyBorder="1" applyAlignment="1" applyProtection="1">
      <alignment horizontal="center" vertical="center" wrapText="1"/>
      <protection locked="0"/>
    </xf>
    <xf numFmtId="4" fontId="95" fillId="9" borderId="13" xfId="0" applyNumberFormat="1" applyFont="1" applyFill="1" applyBorder="1" applyAlignment="1" applyProtection="1">
      <alignment horizontal="center" vertical="center" wrapText="1"/>
      <protection locked="0"/>
    </xf>
    <xf numFmtId="4" fontId="93" fillId="50" borderId="0" xfId="0" applyNumberFormat="1" applyFont="1" applyFill="1" applyAlignment="1">
      <alignment horizontal="left" vertical="center" wrapText="1"/>
    </xf>
    <xf numFmtId="4" fontId="94" fillId="50" borderId="129" xfId="0" applyNumberFormat="1" applyFont="1" applyFill="1" applyBorder="1" applyAlignment="1">
      <alignment horizontal="center" vertical="center" wrapText="1"/>
    </xf>
    <xf numFmtId="4" fontId="96" fillId="0" borderId="131" xfId="0" applyNumberFormat="1" applyFont="1" applyBorder="1" applyAlignment="1">
      <alignment horizontal="center" vertical="center" wrapText="1"/>
    </xf>
    <xf numFmtId="4" fontId="96" fillId="0" borderId="132" xfId="0" applyNumberFormat="1" applyFont="1" applyBorder="1" applyAlignment="1">
      <alignment horizontal="center" vertical="center" wrapText="1"/>
    </xf>
    <xf numFmtId="4" fontId="77" fillId="0" borderId="0" xfId="0" applyNumberFormat="1" applyFont="1"/>
    <xf numFmtId="4" fontId="82" fillId="46" borderId="130" xfId="0" applyNumberFormat="1" applyFont="1" applyFill="1" applyBorder="1" applyAlignment="1">
      <alignment horizontal="left" vertical="center"/>
    </xf>
    <xf numFmtId="4" fontId="82" fillId="46" borderId="3" xfId="0" applyNumberFormat="1" applyFont="1" applyFill="1" applyBorder="1" applyAlignment="1">
      <alignment horizontal="left" vertical="center"/>
    </xf>
    <xf numFmtId="4" fontId="82" fillId="46" borderId="124" xfId="0" applyNumberFormat="1" applyFont="1" applyFill="1" applyBorder="1" applyAlignment="1">
      <alignment horizontal="left" vertical="center"/>
    </xf>
    <xf numFmtId="4" fontId="61" fillId="9" borderId="133" xfId="0" applyNumberFormat="1" applyFont="1" applyFill="1" applyBorder="1" applyAlignment="1">
      <alignment horizontal="left" vertical="center" wrapText="1"/>
    </xf>
    <xf numFmtId="4" fontId="61" fillId="9" borderId="134" xfId="0" applyNumberFormat="1" applyFont="1" applyFill="1" applyBorder="1" applyAlignment="1">
      <alignment horizontal="left" vertical="center" wrapText="1"/>
    </xf>
    <xf numFmtId="4" fontId="61" fillId="9" borderId="135" xfId="0" applyNumberFormat="1" applyFont="1" applyFill="1" applyBorder="1" applyAlignment="1">
      <alignment horizontal="left" vertical="center" wrapText="1"/>
    </xf>
    <xf numFmtId="4" fontId="61" fillId="9" borderId="131" xfId="0" applyNumberFormat="1" applyFont="1" applyFill="1" applyBorder="1" applyAlignment="1">
      <alignment horizontal="left" vertical="center" wrapText="1"/>
    </xf>
    <xf numFmtId="4" fontId="61" fillId="9" borderId="132" xfId="0" applyNumberFormat="1" applyFont="1" applyFill="1" applyBorder="1" applyAlignment="1">
      <alignment horizontal="left" vertical="center" wrapText="1"/>
    </xf>
    <xf numFmtId="4" fontId="78" fillId="9" borderId="135" xfId="244" applyNumberFormat="1" applyFill="1" applyBorder="1" applyAlignment="1">
      <alignment horizontal="left" vertical="center" wrapText="1"/>
    </xf>
    <xf numFmtId="4" fontId="78" fillId="9" borderId="131" xfId="244" applyNumberFormat="1" applyFill="1" applyBorder="1" applyAlignment="1">
      <alignment horizontal="left" vertical="center" wrapText="1"/>
    </xf>
    <xf numFmtId="4" fontId="78" fillId="9" borderId="132" xfId="244" applyNumberFormat="1" applyFill="1" applyBorder="1" applyAlignment="1">
      <alignment horizontal="left" vertical="center" wrapText="1"/>
    </xf>
    <xf numFmtId="4" fontId="84" fillId="49" borderId="77" xfId="0" applyNumberFormat="1" applyFont="1" applyFill="1" applyBorder="1" applyAlignment="1">
      <alignment horizontal="left" vertical="center"/>
    </xf>
    <xf numFmtId="4" fontId="84" fillId="49" borderId="80" xfId="0" applyNumberFormat="1" applyFont="1" applyFill="1" applyBorder="1" applyAlignment="1">
      <alignment horizontal="left" vertical="center"/>
    </xf>
    <xf numFmtId="4" fontId="84" fillId="49" borderId="75" xfId="0" applyNumberFormat="1" applyFont="1" applyFill="1" applyBorder="1" applyAlignment="1">
      <alignment horizontal="left" vertical="center"/>
    </xf>
    <xf numFmtId="4" fontId="61" fillId="50" borderId="77" xfId="0" applyNumberFormat="1" applyFont="1" applyFill="1" applyBorder="1" applyAlignment="1">
      <alignment horizontal="left" vertical="center"/>
    </xf>
    <xf numFmtId="4" fontId="61" fillId="50" borderId="80" xfId="0" applyNumberFormat="1" applyFont="1" applyFill="1" applyBorder="1" applyAlignment="1">
      <alignment horizontal="left" vertical="center"/>
    </xf>
    <xf numFmtId="4" fontId="61" fillId="50" borderId="75" xfId="0" applyNumberFormat="1" applyFont="1" applyFill="1" applyBorder="1" applyAlignment="1">
      <alignment horizontal="left" vertical="center"/>
    </xf>
    <xf numFmtId="4" fontId="56" fillId="9" borderId="77" xfId="0" applyNumberFormat="1" applyFont="1" applyFill="1" applyBorder="1" applyAlignment="1">
      <alignment horizontal="left" vertical="center" wrapText="1"/>
    </xf>
    <xf numFmtId="4" fontId="56" fillId="9" borderId="80" xfId="0" applyNumberFormat="1" applyFont="1" applyFill="1" applyBorder="1" applyAlignment="1">
      <alignment horizontal="left" vertical="center" wrapText="1"/>
    </xf>
    <xf numFmtId="4" fontId="56" fillId="9" borderId="75" xfId="0" applyNumberFormat="1" applyFont="1" applyFill="1" applyBorder="1" applyAlignment="1">
      <alignment horizontal="left" vertical="center" wrapText="1"/>
    </xf>
    <xf numFmtId="4" fontId="61" fillId="50" borderId="77" xfId="0" applyNumberFormat="1" applyFont="1" applyFill="1" applyBorder="1" applyAlignment="1">
      <alignment horizontal="left" vertical="center" wrapText="1"/>
    </xf>
    <xf numFmtId="4" fontId="61" fillId="50" borderId="80" xfId="0" applyNumberFormat="1" applyFont="1" applyFill="1" applyBorder="1" applyAlignment="1">
      <alignment horizontal="left" vertical="center" wrapText="1"/>
    </xf>
    <xf numFmtId="4" fontId="61" fillId="50" borderId="75" xfId="0" applyNumberFormat="1" applyFont="1" applyFill="1" applyBorder="1" applyAlignment="1">
      <alignment horizontal="left" vertical="center" wrapText="1"/>
    </xf>
    <xf numFmtId="4" fontId="77" fillId="0" borderId="0" xfId="0" applyNumberFormat="1" applyFont="1" applyAlignment="1">
      <alignment wrapText="1"/>
    </xf>
    <xf numFmtId="4" fontId="84" fillId="49" borderId="77" xfId="0" applyNumberFormat="1" applyFont="1" applyFill="1" applyBorder="1" applyAlignment="1">
      <alignment horizontal="left" vertical="center" wrapText="1"/>
    </xf>
    <xf numFmtId="4" fontId="84" fillId="49" borderId="80" xfId="0" applyNumberFormat="1" applyFont="1" applyFill="1" applyBorder="1" applyAlignment="1">
      <alignment horizontal="left" vertical="center" wrapText="1"/>
    </xf>
    <xf numFmtId="4" fontId="84" fillId="49" borderId="75" xfId="0" applyNumberFormat="1" applyFont="1" applyFill="1" applyBorder="1" applyAlignment="1">
      <alignment horizontal="left" vertical="center" wrapText="1"/>
    </xf>
  </cellXfs>
  <cellStyles count="301">
    <cellStyle name="20% - Accent1 2" xfId="8" xr:uid="{00000000-0005-0000-0000-000000000000}"/>
    <cellStyle name="20% - Accent1 3" xfId="9" xr:uid="{00000000-0005-0000-0000-000001000000}"/>
    <cellStyle name="20% - Accent1 4" xfId="10" xr:uid="{00000000-0005-0000-0000-000002000000}"/>
    <cellStyle name="20% - Accent1 5" xfId="11" xr:uid="{00000000-0005-0000-0000-000003000000}"/>
    <cellStyle name="20% - Accent2 2" xfId="12" xr:uid="{00000000-0005-0000-0000-000004000000}"/>
    <cellStyle name="20% - Accent2 3" xfId="13" xr:uid="{00000000-0005-0000-0000-000005000000}"/>
    <cellStyle name="20% - Accent2 4" xfId="14" xr:uid="{00000000-0005-0000-0000-000006000000}"/>
    <cellStyle name="20% - Accent2 5" xfId="15" xr:uid="{00000000-0005-0000-0000-000007000000}"/>
    <cellStyle name="20% - Accent3 2" xfId="16" xr:uid="{00000000-0005-0000-0000-000008000000}"/>
    <cellStyle name="20% - Accent3 3" xfId="17" xr:uid="{00000000-0005-0000-0000-000009000000}"/>
    <cellStyle name="20% - Accent3 4" xfId="18" xr:uid="{00000000-0005-0000-0000-00000A000000}"/>
    <cellStyle name="20% - Accent3 5" xfId="19" xr:uid="{00000000-0005-0000-0000-00000B000000}"/>
    <cellStyle name="20% - Accent4 2" xfId="20" xr:uid="{00000000-0005-0000-0000-00000C000000}"/>
    <cellStyle name="20% - Accent4 2 2" xfId="21" xr:uid="{00000000-0005-0000-0000-00000D000000}"/>
    <cellStyle name="20% - Accent4 2 3" xfId="22" xr:uid="{00000000-0005-0000-0000-00000E000000}"/>
    <cellStyle name="20% - Accent4 2 4" xfId="23" xr:uid="{00000000-0005-0000-0000-00000F000000}"/>
    <cellStyle name="20% - Accent4 2 5" xfId="24" xr:uid="{00000000-0005-0000-0000-000010000000}"/>
    <cellStyle name="20% - Accent4 3" xfId="25" xr:uid="{00000000-0005-0000-0000-000011000000}"/>
    <cellStyle name="20% - Accent4 4" xfId="26" xr:uid="{00000000-0005-0000-0000-000012000000}"/>
    <cellStyle name="20% - Accent4 5" xfId="27" xr:uid="{00000000-0005-0000-0000-000013000000}"/>
    <cellStyle name="20% - Accent5 2" xfId="28" xr:uid="{00000000-0005-0000-0000-000014000000}"/>
    <cellStyle name="20% - Accent5 2 2" xfId="29" xr:uid="{00000000-0005-0000-0000-000015000000}"/>
    <cellStyle name="20% - Accent5 2 3" xfId="30" xr:uid="{00000000-0005-0000-0000-000016000000}"/>
    <cellStyle name="20% - Accent5 2 4" xfId="31" xr:uid="{00000000-0005-0000-0000-000017000000}"/>
    <cellStyle name="20% - Accent5 2 5" xfId="32" xr:uid="{00000000-0005-0000-0000-000018000000}"/>
    <cellStyle name="20% - Accent5 3" xfId="33" xr:uid="{00000000-0005-0000-0000-000019000000}"/>
    <cellStyle name="20% - Accent5 4" xfId="34" xr:uid="{00000000-0005-0000-0000-00001A000000}"/>
    <cellStyle name="20% - Accent5 5" xfId="35" xr:uid="{00000000-0005-0000-0000-00001B000000}"/>
    <cellStyle name="20% - Accent6 2" xfId="36" xr:uid="{00000000-0005-0000-0000-00001C000000}"/>
    <cellStyle name="20% - Accent6 3" xfId="37" xr:uid="{00000000-0005-0000-0000-00001D000000}"/>
    <cellStyle name="20% - Accent6 4" xfId="38" xr:uid="{00000000-0005-0000-0000-00001E000000}"/>
    <cellStyle name="20% - Accent6 5" xfId="39" xr:uid="{00000000-0005-0000-0000-00001F000000}"/>
    <cellStyle name="40% - Accent1 2" xfId="40" xr:uid="{00000000-0005-0000-0000-000020000000}"/>
    <cellStyle name="40% - Accent1 3" xfId="41" xr:uid="{00000000-0005-0000-0000-000021000000}"/>
    <cellStyle name="40% - Accent1 4" xfId="42" xr:uid="{00000000-0005-0000-0000-000022000000}"/>
    <cellStyle name="40% - Accent1 5" xfId="43" xr:uid="{00000000-0005-0000-0000-000023000000}"/>
    <cellStyle name="40% - Accent2 2" xfId="44" xr:uid="{00000000-0005-0000-0000-000024000000}"/>
    <cellStyle name="40% - Accent2 3" xfId="45" xr:uid="{00000000-0005-0000-0000-000025000000}"/>
    <cellStyle name="40% - Accent2 4" xfId="46" xr:uid="{00000000-0005-0000-0000-000026000000}"/>
    <cellStyle name="40% - Accent2 5" xfId="47" xr:uid="{00000000-0005-0000-0000-000027000000}"/>
    <cellStyle name="40% - Accent3 2" xfId="48" xr:uid="{00000000-0005-0000-0000-000028000000}"/>
    <cellStyle name="40% - Accent3 3" xfId="49" xr:uid="{00000000-0005-0000-0000-000029000000}"/>
    <cellStyle name="40% - Accent3 4" xfId="50" xr:uid="{00000000-0005-0000-0000-00002A000000}"/>
    <cellStyle name="40% - Accent3 5" xfId="51" xr:uid="{00000000-0005-0000-0000-00002B000000}"/>
    <cellStyle name="40% - Accent4 2" xfId="52" xr:uid="{00000000-0005-0000-0000-00002C000000}"/>
    <cellStyle name="40% - Accent4 3" xfId="53" xr:uid="{00000000-0005-0000-0000-00002D000000}"/>
    <cellStyle name="40% - Accent4 4" xfId="54" xr:uid="{00000000-0005-0000-0000-00002E000000}"/>
    <cellStyle name="40% - Accent4 5" xfId="55" xr:uid="{00000000-0005-0000-0000-00002F000000}"/>
    <cellStyle name="40% - Accent5 2" xfId="56" xr:uid="{00000000-0005-0000-0000-000030000000}"/>
    <cellStyle name="40% - Accent5 3" xfId="57" xr:uid="{00000000-0005-0000-0000-000031000000}"/>
    <cellStyle name="40% - Accent5 4" xfId="58" xr:uid="{00000000-0005-0000-0000-000032000000}"/>
    <cellStyle name="40% - Accent5 5" xfId="59" xr:uid="{00000000-0005-0000-0000-000033000000}"/>
    <cellStyle name="40% - Accent6 2" xfId="60" xr:uid="{00000000-0005-0000-0000-000034000000}"/>
    <cellStyle name="40% - Accent6 3" xfId="61" xr:uid="{00000000-0005-0000-0000-000035000000}"/>
    <cellStyle name="40% - Accent6 4" xfId="62" xr:uid="{00000000-0005-0000-0000-000036000000}"/>
    <cellStyle name="40% - Accent6 5" xfId="63" xr:uid="{00000000-0005-0000-0000-000037000000}"/>
    <cellStyle name="60% - Accent1 2" xfId="64" xr:uid="{00000000-0005-0000-0000-000038000000}"/>
    <cellStyle name="60% - Accent1 3" xfId="65" xr:uid="{00000000-0005-0000-0000-000039000000}"/>
    <cellStyle name="60% - Accent1 4" xfId="66" xr:uid="{00000000-0005-0000-0000-00003A000000}"/>
    <cellStyle name="60% - Accent1 5" xfId="67" xr:uid="{00000000-0005-0000-0000-00003B000000}"/>
    <cellStyle name="60% - Accent2 2" xfId="68" xr:uid="{00000000-0005-0000-0000-00003C000000}"/>
    <cellStyle name="60% - Accent2 3" xfId="69" xr:uid="{00000000-0005-0000-0000-00003D000000}"/>
    <cellStyle name="60% - Accent2 4" xfId="70" xr:uid="{00000000-0005-0000-0000-00003E000000}"/>
    <cellStyle name="60% - Accent2 5" xfId="71" xr:uid="{00000000-0005-0000-0000-00003F000000}"/>
    <cellStyle name="60% - Accent3 2" xfId="72" xr:uid="{00000000-0005-0000-0000-000040000000}"/>
    <cellStyle name="60% - Accent3 3" xfId="73" xr:uid="{00000000-0005-0000-0000-000041000000}"/>
    <cellStyle name="60% - Accent3 4" xfId="74" xr:uid="{00000000-0005-0000-0000-000042000000}"/>
    <cellStyle name="60% - Accent3 5" xfId="75" xr:uid="{00000000-0005-0000-0000-000043000000}"/>
    <cellStyle name="60% - Accent4 2" xfId="76" xr:uid="{00000000-0005-0000-0000-000044000000}"/>
    <cellStyle name="60% - Accent4 3" xfId="77" xr:uid="{00000000-0005-0000-0000-000045000000}"/>
    <cellStyle name="60% - Accent4 4" xfId="78" xr:uid="{00000000-0005-0000-0000-000046000000}"/>
    <cellStyle name="60% - Accent4 5" xfId="79" xr:uid="{00000000-0005-0000-0000-000047000000}"/>
    <cellStyle name="60% - Accent5 2" xfId="80" xr:uid="{00000000-0005-0000-0000-000048000000}"/>
    <cellStyle name="60% - Accent5 3" xfId="81" xr:uid="{00000000-0005-0000-0000-000049000000}"/>
    <cellStyle name="60% - Accent5 4" xfId="82" xr:uid="{00000000-0005-0000-0000-00004A000000}"/>
    <cellStyle name="60% - Accent5 5" xfId="83" xr:uid="{00000000-0005-0000-0000-00004B000000}"/>
    <cellStyle name="60% - Accent6 2" xfId="84" xr:uid="{00000000-0005-0000-0000-00004C000000}"/>
    <cellStyle name="60% - Accent6 3" xfId="85" xr:uid="{00000000-0005-0000-0000-00004D000000}"/>
    <cellStyle name="60% - Accent6 4" xfId="86" xr:uid="{00000000-0005-0000-0000-00004E000000}"/>
    <cellStyle name="60% - Accent6 5" xfId="87" xr:uid="{00000000-0005-0000-0000-00004F000000}"/>
    <cellStyle name="Accent1 2" xfId="88" xr:uid="{00000000-0005-0000-0000-000050000000}"/>
    <cellStyle name="Accent1 3" xfId="89" xr:uid="{00000000-0005-0000-0000-000051000000}"/>
    <cellStyle name="Accent1 4" xfId="90" xr:uid="{00000000-0005-0000-0000-000052000000}"/>
    <cellStyle name="Accent1 5" xfId="91" xr:uid="{00000000-0005-0000-0000-000053000000}"/>
    <cellStyle name="Accent2 2" xfId="92" xr:uid="{00000000-0005-0000-0000-000054000000}"/>
    <cellStyle name="Accent2 3" xfId="93" xr:uid="{00000000-0005-0000-0000-000055000000}"/>
    <cellStyle name="Accent2 4" xfId="94" xr:uid="{00000000-0005-0000-0000-000056000000}"/>
    <cellStyle name="Accent2 5" xfId="95" xr:uid="{00000000-0005-0000-0000-000057000000}"/>
    <cellStyle name="Accent3 2" xfId="96" xr:uid="{00000000-0005-0000-0000-000058000000}"/>
    <cellStyle name="Accent3 3" xfId="97" xr:uid="{00000000-0005-0000-0000-000059000000}"/>
    <cellStyle name="Accent3 4" xfId="98" xr:uid="{00000000-0005-0000-0000-00005A000000}"/>
    <cellStyle name="Accent3 5" xfId="99" xr:uid="{00000000-0005-0000-0000-00005B000000}"/>
    <cellStyle name="Accent4 2" xfId="100" xr:uid="{00000000-0005-0000-0000-00005C000000}"/>
    <cellStyle name="Accent4 3" xfId="101" xr:uid="{00000000-0005-0000-0000-00005D000000}"/>
    <cellStyle name="Accent4 4" xfId="102" xr:uid="{00000000-0005-0000-0000-00005E000000}"/>
    <cellStyle name="Accent4 5" xfId="103" xr:uid="{00000000-0005-0000-0000-00005F000000}"/>
    <cellStyle name="Accent5 2" xfId="104" xr:uid="{00000000-0005-0000-0000-000060000000}"/>
    <cellStyle name="Accent5 3" xfId="105" xr:uid="{00000000-0005-0000-0000-000061000000}"/>
    <cellStyle name="Accent5 4" xfId="106" xr:uid="{00000000-0005-0000-0000-000062000000}"/>
    <cellStyle name="Accent5 5" xfId="107" xr:uid="{00000000-0005-0000-0000-000063000000}"/>
    <cellStyle name="Accent6 2" xfId="108" xr:uid="{00000000-0005-0000-0000-000064000000}"/>
    <cellStyle name="Accent6 3" xfId="109" xr:uid="{00000000-0005-0000-0000-000065000000}"/>
    <cellStyle name="Accent6 4" xfId="110" xr:uid="{00000000-0005-0000-0000-000066000000}"/>
    <cellStyle name="Accent6 5" xfId="111" xr:uid="{00000000-0005-0000-0000-000067000000}"/>
    <cellStyle name="Bad 2" xfId="112" xr:uid="{00000000-0005-0000-0000-000068000000}"/>
    <cellStyle name="Bad 3" xfId="113" xr:uid="{00000000-0005-0000-0000-000069000000}"/>
    <cellStyle name="Bad 4" xfId="114" xr:uid="{00000000-0005-0000-0000-00006A000000}"/>
    <cellStyle name="Bad 5" xfId="115" xr:uid="{00000000-0005-0000-0000-00006B000000}"/>
    <cellStyle name="Calculation 2" xfId="116" xr:uid="{00000000-0005-0000-0000-00006C000000}"/>
    <cellStyle name="Calculation 2 2" xfId="246" xr:uid="{379FE444-B04D-42A4-B6B6-CCAACDB8C2FA}"/>
    <cellStyle name="Calculation 3" xfId="117" xr:uid="{00000000-0005-0000-0000-00006D000000}"/>
    <cellStyle name="Calculation 3 2" xfId="247" xr:uid="{A3167FD1-ED10-4AE8-9D68-1FF70CDB9FD0}"/>
    <cellStyle name="Calculation 4" xfId="118" xr:uid="{00000000-0005-0000-0000-00006E000000}"/>
    <cellStyle name="Calculation 4 2" xfId="248" xr:uid="{1AB5CDDC-A26E-43F2-9BBE-8D34BCF82CB0}"/>
    <cellStyle name="Calculation 5" xfId="119" xr:uid="{00000000-0005-0000-0000-00006F000000}"/>
    <cellStyle name="Calculation 5 2" xfId="249" xr:uid="{10BDF19F-CFEF-44D5-B4D6-D47A5EB0B4BC}"/>
    <cellStyle name="Check Cell 2" xfId="120" xr:uid="{00000000-0005-0000-0000-000070000000}"/>
    <cellStyle name="Check Cell 3" xfId="121" xr:uid="{00000000-0005-0000-0000-000071000000}"/>
    <cellStyle name="Check Cell 4" xfId="122" xr:uid="{00000000-0005-0000-0000-000072000000}"/>
    <cellStyle name="Check Cell 5" xfId="123" xr:uid="{00000000-0005-0000-0000-000073000000}"/>
    <cellStyle name="Comma" xfId="1" builtinId="3"/>
    <cellStyle name="Comma 10" xfId="124" xr:uid="{00000000-0005-0000-0000-000075000000}"/>
    <cellStyle name="Comma 2" xfId="4" xr:uid="{00000000-0005-0000-0000-000076000000}"/>
    <cellStyle name="Comma 2 2" xfId="125" xr:uid="{00000000-0005-0000-0000-000077000000}"/>
    <cellStyle name="Comma 2 2 2" xfId="126" xr:uid="{00000000-0005-0000-0000-000078000000}"/>
    <cellStyle name="Comma 2 2 2 2" xfId="127" xr:uid="{00000000-0005-0000-0000-000079000000}"/>
    <cellStyle name="Comma 2 2 2 2 2" xfId="223" xr:uid="{E9180D1D-9D2F-4F82-B43F-55D7C275904A}"/>
    <cellStyle name="Comma 2 2 2 2 2 2" xfId="280" xr:uid="{4A4AEA0B-47FD-4737-A3E2-C7749FC5FFFA}"/>
    <cellStyle name="Comma 2 2 2 3" xfId="128" xr:uid="{00000000-0005-0000-0000-00007A000000}"/>
    <cellStyle name="Comma 2 2 2 3 2" xfId="224" xr:uid="{6EA59823-7142-4733-95DC-BDAFB9753F13}"/>
    <cellStyle name="Comma 2 2 2 3 2 2" xfId="281" xr:uid="{91EBC388-864E-420A-BD09-F1B64DB94C3E}"/>
    <cellStyle name="Comma 2 2 2 4" xfId="222" xr:uid="{539BEE80-D3E5-437A-BF29-E74901E382DB}"/>
    <cellStyle name="Comma 2 2 2 4 2" xfId="279" xr:uid="{FBFBA8CF-B43F-46A3-8170-331EE08125F3}"/>
    <cellStyle name="Comma 2 2 3" xfId="129" xr:uid="{00000000-0005-0000-0000-00007B000000}"/>
    <cellStyle name="Comma 2 2 3 2" xfId="225" xr:uid="{091DFF86-FCA3-4F5A-8910-5486023D9013}"/>
    <cellStyle name="Comma 2 2 3 2 2" xfId="282" xr:uid="{451459AB-2DC4-4FF4-A2C9-CAA95E5655B8}"/>
    <cellStyle name="Comma 2 2 4" xfId="130" xr:uid="{00000000-0005-0000-0000-00007C000000}"/>
    <cellStyle name="Comma 2 2 4 2" xfId="226" xr:uid="{A91AB0B6-AAEB-4F14-B46B-FEE2B847FE65}"/>
    <cellStyle name="Comma 2 2 4 2 2" xfId="283" xr:uid="{4CB82FDF-11A2-4128-9C42-6A9F3BEE4FB0}"/>
    <cellStyle name="Comma 2 2 5" xfId="131" xr:uid="{00000000-0005-0000-0000-00007D000000}"/>
    <cellStyle name="Comma 2 2 5 2" xfId="227" xr:uid="{D6DC0291-6221-4B68-B5AC-315B5A7446BD}"/>
    <cellStyle name="Comma 2 2 5 2 2" xfId="284" xr:uid="{BEB78C2E-3299-4024-87E8-7C134D216D40}"/>
    <cellStyle name="Comma 2 2 6" xfId="132" xr:uid="{00000000-0005-0000-0000-00007E000000}"/>
    <cellStyle name="Comma 2 2 6 2" xfId="228" xr:uid="{72EA8591-8ABF-472B-8AEC-B0F6AAA251A8}"/>
    <cellStyle name="Comma 2 2 6 2 2" xfId="285" xr:uid="{FC248E19-C4F7-40B2-86EF-EE8CA548BE59}"/>
    <cellStyle name="Comma 2 2 7" xfId="221" xr:uid="{C08B16C8-075C-4E95-94CC-2FD786097042}"/>
    <cellStyle name="Comma 2 2 7 2" xfId="278" xr:uid="{F7D4B257-5212-4EDA-9CF8-811260C9A010}"/>
    <cellStyle name="Comma 2 3" xfId="133" xr:uid="{00000000-0005-0000-0000-00007F000000}"/>
    <cellStyle name="Comma 2 3 2" xfId="229" xr:uid="{4509AADB-EB0D-47F6-93B5-DC7B9E6D4DF7}"/>
    <cellStyle name="Comma 2 3 2 2" xfId="286" xr:uid="{12584E4E-7253-4C75-9EB7-CDE9E0ED8BC6}"/>
    <cellStyle name="Comma 2 4" xfId="134" xr:uid="{00000000-0005-0000-0000-000080000000}"/>
    <cellStyle name="Comma 2 4 2" xfId="230" xr:uid="{7E8B054D-7E28-4BC7-B32C-2CD208ADF1CD}"/>
    <cellStyle name="Comma 2 4 2 2" xfId="287" xr:uid="{BEEF2151-4596-41C3-BF49-F9DFDCF8BDC1}"/>
    <cellStyle name="Comma 2 5" xfId="135" xr:uid="{00000000-0005-0000-0000-000081000000}"/>
    <cellStyle name="Comma 2 5 2" xfId="231" xr:uid="{1CD90B63-6CEC-405F-ABCF-143815D6DDAF}"/>
    <cellStyle name="Comma 2 5 2 2" xfId="288" xr:uid="{DF6BA93E-C3C5-472E-90E8-92E84DD10A0C}"/>
    <cellStyle name="Comma 2 6" xfId="136" xr:uid="{00000000-0005-0000-0000-000082000000}"/>
    <cellStyle name="Comma 2 6 2" xfId="232" xr:uid="{191F6681-DA43-4F25-B6D1-B5A0CFC54564}"/>
    <cellStyle name="Comma 2 6 2 2" xfId="289" xr:uid="{F88795C2-8945-46B5-BF3D-655E9C968FF0}"/>
    <cellStyle name="Comma 2 7" xfId="220" xr:uid="{6214AF21-179F-4110-AEE0-3507CC2075C2}"/>
    <cellStyle name="Comma 2 7 2" xfId="277" xr:uid="{ECE9D939-241A-43B0-8927-8AF180C1C13C}"/>
    <cellStyle name="Comma 2 8" xfId="245" xr:uid="{9F6BCB68-F961-4F7E-B206-FFFFF3E7842E}"/>
    <cellStyle name="Comma 3" xfId="137" xr:uid="{00000000-0005-0000-0000-000083000000}"/>
    <cellStyle name="Comma 3 2" xfId="233" xr:uid="{E87BD4CD-68BD-4560-99C7-BC7D4C56F3FD}"/>
    <cellStyle name="Comma 3 2 2" xfId="290" xr:uid="{B08D71D6-DCBD-41EB-8950-6E37C24427A6}"/>
    <cellStyle name="Comma 4" xfId="138" xr:uid="{00000000-0005-0000-0000-000084000000}"/>
    <cellStyle name="Comma 4 2" xfId="234" xr:uid="{FBE75F0C-AF9A-4156-85D3-BCD3C976B76B}"/>
    <cellStyle name="Comma 4 2 2" xfId="291" xr:uid="{97F0731F-9CC4-431F-9AEA-062A78CEB865}"/>
    <cellStyle name="Comma 4 3" xfId="250" xr:uid="{921751EC-FE74-47CB-AB84-6C615E13E04D}"/>
    <cellStyle name="Comma 5" xfId="219" xr:uid="{28B59AB4-46A7-4C69-8E15-D725AABB68D7}"/>
    <cellStyle name="Comma 5 2" xfId="276" xr:uid="{5976FB30-3B41-4C3C-9A99-54F82696EA1B}"/>
    <cellStyle name="Comma 6 2" xfId="139" xr:uid="{00000000-0005-0000-0000-000085000000}"/>
    <cellStyle name="Comma 6 2 2" xfId="235" xr:uid="{F34B9199-56B7-4CC1-808B-A81386E088D3}"/>
    <cellStyle name="Comma 6 2 2 2" xfId="292" xr:uid="{C3F30F65-0C62-48AA-86BB-4431EB2B60B4}"/>
    <cellStyle name="Comma 6 3" xfId="140" xr:uid="{00000000-0005-0000-0000-000086000000}"/>
    <cellStyle name="Comma 6 3 2" xfId="236" xr:uid="{D02887C4-C4BC-47A1-A2E9-39018FD5CCF9}"/>
    <cellStyle name="Comma 6 3 2 2" xfId="293" xr:uid="{3227689D-F8EE-4BFC-9194-2E475458BFA4}"/>
    <cellStyle name="Comma 7 2" xfId="141" xr:uid="{00000000-0005-0000-0000-000087000000}"/>
    <cellStyle name="Comma 7 2 2" xfId="237" xr:uid="{D57C1BCE-CEA7-4627-AE36-86FB48D9452C}"/>
    <cellStyle name="Comma 7 2 2 2" xfId="294" xr:uid="{EE99CB59-3E56-493C-9B28-D32A4AD88031}"/>
    <cellStyle name="Comma 7 3" xfId="142" xr:uid="{00000000-0005-0000-0000-000088000000}"/>
    <cellStyle name="Comma 7 3 2" xfId="238" xr:uid="{36245492-4248-4B81-9C56-2FCC468E9AF6}"/>
    <cellStyle name="Comma 7 3 2 2" xfId="295" xr:uid="{A0B80095-6BB2-4E4B-9989-345BF9D3CF0E}"/>
    <cellStyle name="Comma 8" xfId="143" xr:uid="{00000000-0005-0000-0000-000089000000}"/>
    <cellStyle name="Comma 8 2" xfId="239" xr:uid="{B5F0A393-4035-4D5C-9192-BC9BDFEE3622}"/>
    <cellStyle name="Comma 8 2 2" xfId="296" xr:uid="{E60176E9-269B-4C90-AEEC-4B55A9301D5A}"/>
    <cellStyle name="Currency" xfId="7" builtinId="4"/>
    <cellStyle name="Explanatory Text 2" xfId="144" xr:uid="{00000000-0005-0000-0000-00008B000000}"/>
    <cellStyle name="Explanatory Text 3" xfId="145" xr:uid="{00000000-0005-0000-0000-00008C000000}"/>
    <cellStyle name="Explanatory Text 4" xfId="146" xr:uid="{00000000-0005-0000-0000-00008D000000}"/>
    <cellStyle name="Explanatory Text 5" xfId="147" xr:uid="{00000000-0005-0000-0000-00008E000000}"/>
    <cellStyle name="Good 2" xfId="148" xr:uid="{00000000-0005-0000-0000-00008F000000}"/>
    <cellStyle name="Good 3" xfId="149" xr:uid="{00000000-0005-0000-0000-000090000000}"/>
    <cellStyle name="Good 4" xfId="150" xr:uid="{00000000-0005-0000-0000-000091000000}"/>
    <cellStyle name="Good 5" xfId="151" xr:uid="{00000000-0005-0000-0000-000092000000}"/>
    <cellStyle name="Heading 1 2" xfId="152" xr:uid="{00000000-0005-0000-0000-000093000000}"/>
    <cellStyle name="Heading 1 3" xfId="153" xr:uid="{00000000-0005-0000-0000-000094000000}"/>
    <cellStyle name="Heading 1 4" xfId="154" xr:uid="{00000000-0005-0000-0000-000095000000}"/>
    <cellStyle name="Heading 1 5" xfId="155" xr:uid="{00000000-0005-0000-0000-000096000000}"/>
    <cellStyle name="Heading 2 2" xfId="156" xr:uid="{00000000-0005-0000-0000-000097000000}"/>
    <cellStyle name="Heading 2 3" xfId="157" xr:uid="{00000000-0005-0000-0000-000098000000}"/>
    <cellStyle name="Heading 2 4" xfId="158" xr:uid="{00000000-0005-0000-0000-000099000000}"/>
    <cellStyle name="Heading 2 5" xfId="159" xr:uid="{00000000-0005-0000-0000-00009A000000}"/>
    <cellStyle name="Heading 3 2" xfId="160" xr:uid="{00000000-0005-0000-0000-00009B000000}"/>
    <cellStyle name="Heading 3 2 2" xfId="240" xr:uid="{A9DE4D7E-2A20-4A23-A749-7FB9020988A4}"/>
    <cellStyle name="Heading 3 2 2 2" xfId="297" xr:uid="{D4FA3097-1ABF-490F-88D5-8CE456BB21B3}"/>
    <cellStyle name="Heading 3 2 3" xfId="251" xr:uid="{980B0E24-C799-4201-9063-EC9F759B5223}"/>
    <cellStyle name="Heading 3 3" xfId="161" xr:uid="{00000000-0005-0000-0000-00009C000000}"/>
    <cellStyle name="Heading 3 3 2" xfId="241" xr:uid="{1B07D84A-DB73-4EE7-9BAA-F246773BEDD6}"/>
    <cellStyle name="Heading 3 3 2 2" xfId="298" xr:uid="{0D90D316-F091-4E23-B323-B6EEC5C6CD15}"/>
    <cellStyle name="Heading 3 3 3" xfId="252" xr:uid="{D980C66B-D0A4-437B-A6B3-5FCC3DFB5BB5}"/>
    <cellStyle name="Heading 3 4" xfId="162" xr:uid="{00000000-0005-0000-0000-00009D000000}"/>
    <cellStyle name="Heading 3 4 2" xfId="242" xr:uid="{66EB81C1-D6C8-41D0-98E0-40B3E987131E}"/>
    <cellStyle name="Heading 3 4 2 2" xfId="299" xr:uid="{0868E0D2-1C8B-4130-8C93-FA2BE592D5D2}"/>
    <cellStyle name="Heading 3 4 3" xfId="253" xr:uid="{642EEDE0-BA32-4F95-BE1B-E838573E8F92}"/>
    <cellStyle name="Heading 3 5" xfId="163" xr:uid="{00000000-0005-0000-0000-00009E000000}"/>
    <cellStyle name="Heading 3 5 2" xfId="243" xr:uid="{CB20A6C5-3374-402B-83CD-E6BD0050EAFA}"/>
    <cellStyle name="Heading 3 5 2 2" xfId="300" xr:uid="{F5603A8D-BD9C-4BFE-A857-A3CF6A2FDC52}"/>
    <cellStyle name="Heading 3 5 3" xfId="254" xr:uid="{F8629DEE-5158-4F6E-AFD3-1E42D00E56B3}"/>
    <cellStyle name="Heading 4 2" xfId="164" xr:uid="{00000000-0005-0000-0000-00009F000000}"/>
    <cellStyle name="Heading 4 3" xfId="165" xr:uid="{00000000-0005-0000-0000-0000A0000000}"/>
    <cellStyle name="Heading 4 4" xfId="166" xr:uid="{00000000-0005-0000-0000-0000A1000000}"/>
    <cellStyle name="Heading 4 5" xfId="167" xr:uid="{00000000-0005-0000-0000-0000A2000000}"/>
    <cellStyle name="Hyperlink" xfId="244" builtinId="8"/>
    <cellStyle name="Hyperlink 2" xfId="168" xr:uid="{00000000-0005-0000-0000-0000A3000000}"/>
    <cellStyle name="Input 2" xfId="169" xr:uid="{00000000-0005-0000-0000-0000A4000000}"/>
    <cellStyle name="Input 2 2" xfId="255" xr:uid="{6DEFF9EF-EDC3-4B5B-8D91-A3D7965E0C8E}"/>
    <cellStyle name="Input 3" xfId="170" xr:uid="{00000000-0005-0000-0000-0000A5000000}"/>
    <cellStyle name="Input 3 2" xfId="256" xr:uid="{F726F26C-2B6B-49B3-9DD1-CEDE61B7FF02}"/>
    <cellStyle name="Input 4" xfId="171" xr:uid="{00000000-0005-0000-0000-0000A6000000}"/>
    <cellStyle name="Input 4 2" xfId="257" xr:uid="{8484AFDC-00BD-4346-91E2-9F28D73DA596}"/>
    <cellStyle name="Input 5" xfId="172" xr:uid="{00000000-0005-0000-0000-0000A7000000}"/>
    <cellStyle name="Input 5 2" xfId="258" xr:uid="{CA464A38-6B6A-4757-AE24-2C1A201BF29E}"/>
    <cellStyle name="Linked Cell 2" xfId="173" xr:uid="{00000000-0005-0000-0000-0000A8000000}"/>
    <cellStyle name="Linked Cell 3" xfId="174" xr:uid="{00000000-0005-0000-0000-0000A9000000}"/>
    <cellStyle name="Linked Cell 4" xfId="175" xr:uid="{00000000-0005-0000-0000-0000AA000000}"/>
    <cellStyle name="Linked Cell 5" xfId="176" xr:uid="{00000000-0005-0000-0000-0000AB000000}"/>
    <cellStyle name="Neutral 2" xfId="177" xr:uid="{00000000-0005-0000-0000-0000AC000000}"/>
    <cellStyle name="Neutral 3" xfId="178" xr:uid="{00000000-0005-0000-0000-0000AD000000}"/>
    <cellStyle name="Neutral 4" xfId="179" xr:uid="{00000000-0005-0000-0000-0000AE000000}"/>
    <cellStyle name="Neutral 5" xfId="180" xr:uid="{00000000-0005-0000-0000-0000AF000000}"/>
    <cellStyle name="Normal" xfId="0" builtinId="0"/>
    <cellStyle name="Normal 2" xfId="3" xr:uid="{00000000-0005-0000-0000-0000B1000000}"/>
    <cellStyle name="Normal 2 2" xfId="6" xr:uid="{00000000-0005-0000-0000-0000B2000000}"/>
    <cellStyle name="Normal 2 2 2" xfId="181" xr:uid="{00000000-0005-0000-0000-0000B3000000}"/>
    <cellStyle name="Normal 2 3" xfId="182" xr:uid="{00000000-0005-0000-0000-0000B4000000}"/>
    <cellStyle name="Normal 2 4" xfId="183" xr:uid="{00000000-0005-0000-0000-0000B5000000}"/>
    <cellStyle name="Normal 2 5" xfId="184" xr:uid="{00000000-0005-0000-0000-0000B6000000}"/>
    <cellStyle name="Normal 3" xfId="5" xr:uid="{00000000-0005-0000-0000-0000B7000000}"/>
    <cellStyle name="Normal 4" xfId="185" xr:uid="{00000000-0005-0000-0000-0000B8000000}"/>
    <cellStyle name="Normal 5 2" xfId="186" xr:uid="{00000000-0005-0000-0000-0000B9000000}"/>
    <cellStyle name="Normal 5 3" xfId="187" xr:uid="{00000000-0005-0000-0000-0000BA000000}"/>
    <cellStyle name="Note 2" xfId="188" xr:uid="{00000000-0005-0000-0000-0000BB000000}"/>
    <cellStyle name="Note 2 2" xfId="259" xr:uid="{40A21373-7EC7-445F-8904-90FB42532803}"/>
    <cellStyle name="Note 3" xfId="189" xr:uid="{00000000-0005-0000-0000-0000BC000000}"/>
    <cellStyle name="Note 3 2" xfId="260" xr:uid="{85850ECD-68C0-4895-A0A4-9F7908EEB61B}"/>
    <cellStyle name="Note 4" xfId="190" xr:uid="{00000000-0005-0000-0000-0000BD000000}"/>
    <cellStyle name="Note 4 2" xfId="261" xr:uid="{5724A6AE-BDB8-4655-B761-D92E700D7626}"/>
    <cellStyle name="Note 5" xfId="191" xr:uid="{00000000-0005-0000-0000-0000BE000000}"/>
    <cellStyle name="Note 5 2" xfId="262" xr:uid="{39C44CA8-E32F-4DEC-A520-7E4FF977443D}"/>
    <cellStyle name="Note 6" xfId="192" xr:uid="{00000000-0005-0000-0000-0000BF000000}"/>
    <cellStyle name="Note 6 2" xfId="263" xr:uid="{08D85A90-CCC3-4D54-AD29-595E69A589F0}"/>
    <cellStyle name="Output 2" xfId="193" xr:uid="{00000000-0005-0000-0000-0000C0000000}"/>
    <cellStyle name="Output 2 2" xfId="264" xr:uid="{AE72687B-93C0-433A-BADD-66CE29643912}"/>
    <cellStyle name="Output 3" xfId="194" xr:uid="{00000000-0005-0000-0000-0000C1000000}"/>
    <cellStyle name="Output 3 2" xfId="265" xr:uid="{A4C9780A-12B1-40E8-8598-76D24AC3D331}"/>
    <cellStyle name="Output 4" xfId="195" xr:uid="{00000000-0005-0000-0000-0000C2000000}"/>
    <cellStyle name="Output 4 2" xfId="266" xr:uid="{B0D43EF9-AF14-4638-8615-D99482C45A8E}"/>
    <cellStyle name="Output 5" xfId="196" xr:uid="{00000000-0005-0000-0000-0000C3000000}"/>
    <cellStyle name="Output 5 2" xfId="267" xr:uid="{D07A279A-B0DE-4727-8037-5F1A260A6305}"/>
    <cellStyle name="Percent" xfId="2" builtinId="5"/>
    <cellStyle name="Percent 2" xfId="197" xr:uid="{00000000-0005-0000-0000-0000C5000000}"/>
    <cellStyle name="Percent 2 2" xfId="198" xr:uid="{00000000-0005-0000-0000-0000C6000000}"/>
    <cellStyle name="Percent 2 3" xfId="199" xr:uid="{00000000-0005-0000-0000-0000C7000000}"/>
    <cellStyle name="Percent 2 4" xfId="200" xr:uid="{00000000-0005-0000-0000-0000C8000000}"/>
    <cellStyle name="Percent 2 5" xfId="201" xr:uid="{00000000-0005-0000-0000-0000C9000000}"/>
    <cellStyle name="Percent 2 6" xfId="202" xr:uid="{00000000-0005-0000-0000-0000CA000000}"/>
    <cellStyle name="Title 2" xfId="203" xr:uid="{00000000-0005-0000-0000-0000CB000000}"/>
    <cellStyle name="Title 3" xfId="204" xr:uid="{00000000-0005-0000-0000-0000CC000000}"/>
    <cellStyle name="Title 4" xfId="205" xr:uid="{00000000-0005-0000-0000-0000CD000000}"/>
    <cellStyle name="Title 5" xfId="206" xr:uid="{00000000-0005-0000-0000-0000CE000000}"/>
    <cellStyle name="Total 2" xfId="207" xr:uid="{00000000-0005-0000-0000-0000CF000000}"/>
    <cellStyle name="Total 2 2" xfId="208" xr:uid="{00000000-0005-0000-0000-0000D0000000}"/>
    <cellStyle name="Total 2 2 2" xfId="269" xr:uid="{BDE3F1A6-7C4C-4E2F-ADE9-29FF93BF2D43}"/>
    <cellStyle name="Total 2 3" xfId="209" xr:uid="{00000000-0005-0000-0000-0000D1000000}"/>
    <cellStyle name="Total 2 3 2" xfId="270" xr:uid="{F6E0BD35-5172-4E28-B4BE-A8DB5C7E5CDC}"/>
    <cellStyle name="Total 2 4" xfId="210" xr:uid="{00000000-0005-0000-0000-0000D2000000}"/>
    <cellStyle name="Total 2 4 2" xfId="271" xr:uid="{820A7A87-FD45-4D35-8464-6006BDD52345}"/>
    <cellStyle name="Total 2 5" xfId="211" xr:uid="{00000000-0005-0000-0000-0000D3000000}"/>
    <cellStyle name="Total 2 5 2" xfId="272" xr:uid="{D6DA1EEE-DB2C-4B7C-8A6F-9B570D289397}"/>
    <cellStyle name="Total 2 6" xfId="268" xr:uid="{C2294674-DCF5-49A9-A10C-099DF1A2863F}"/>
    <cellStyle name="Total 3" xfId="212" xr:uid="{00000000-0005-0000-0000-0000D4000000}"/>
    <cellStyle name="Total 3 2" xfId="273" xr:uid="{B5911C65-98D6-47E6-BCCD-C5A316DB8CCE}"/>
    <cellStyle name="Total 4" xfId="213" xr:uid="{00000000-0005-0000-0000-0000D5000000}"/>
    <cellStyle name="Total 4 2" xfId="274" xr:uid="{CA377ABB-5CF5-44FC-A910-8291F49BE5CE}"/>
    <cellStyle name="Total 5" xfId="214" xr:uid="{00000000-0005-0000-0000-0000D6000000}"/>
    <cellStyle name="Total 5 2" xfId="275" xr:uid="{E4B029BC-22B6-482B-B321-354313A75B4D}"/>
    <cellStyle name="Warning Text 2" xfId="215" xr:uid="{00000000-0005-0000-0000-0000D7000000}"/>
    <cellStyle name="Warning Text 3" xfId="216" xr:uid="{00000000-0005-0000-0000-0000D8000000}"/>
    <cellStyle name="Warning Text 4" xfId="217" xr:uid="{00000000-0005-0000-0000-0000D9000000}"/>
    <cellStyle name="Warning Text 5" xfId="218" xr:uid="{00000000-0005-0000-0000-0000DA000000}"/>
  </cellStyles>
  <dxfs count="0"/>
  <tableStyles count="0" defaultTableStyle="TableStyleMedium2" defaultPivotStyle="PivotStyleLight16"/>
  <colors>
    <mruColors>
      <color rgb="FFFF3300"/>
      <color rgb="FFFE4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bmch-my.sharepoint.com/unzipped/NOP%20&amp;%20Costing%2027%20Aug/Extended%20NAF%202010-2012%20costing%20workbook%20-Aug%2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mch-my.sharepoint.com/Documents%20and%20Settings/dodoliw/My%20Documents/GLOBAL%20FUND/2009/Round%209%20final%20documents/Attachments_Malaria/Work%20Plan%20and%20detailed%20-Budget-Malaria%20Round%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ap%20analysis%20templates%2022/fundingrequest_programmaticgap-rssh_table_a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ingrequest_programmaticgap-rssh_table_a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BJECTIVE SUMMARY"/>
      <sheetName val="COST SUMMARY"/>
      <sheetName val="SUMMARY BY OBJECTIVE"/>
      <sheetName val="SUMMARY BY STRATEGY"/>
      <sheetName val="NAF 2010-2012 COSTING"/>
      <sheetName val="Impl Logframe"/>
      <sheetName val="ExpCat1"/>
      <sheetName val="ExpCat2"/>
      <sheetName val="Data"/>
      <sheetName val="ExpYr"/>
      <sheetName val="OBJ SUM"/>
      <sheetName val="DATA "/>
      <sheetName val="Sheet1-1"/>
      <sheetName val="UNIT COST DA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itle sheet"/>
      <sheetName val="General instructions"/>
      <sheetName val="General assumptions"/>
      <sheetName val="Detailed assumptions"/>
      <sheetName val="Detailed budget- Year 1"/>
      <sheetName val="Detailed budget- Year 2"/>
      <sheetName val="Detailed budget-Year 3, 4 and 5"/>
      <sheetName val="5 Year Budget"/>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CHW Tables "/>
      <sheetName val="Non-Malaria iCCM commodities"/>
      <sheetName val="Translations"/>
      <sheetName val="RSSH drop-down"/>
    </sheetNames>
    <sheetDataSet>
      <sheetData sheetId="0"/>
      <sheetData sheetId="1"/>
      <sheetData sheetId="2"/>
      <sheetData sheetId="3"/>
      <sheetData sheetId="4">
        <row r="4">
          <cell r="A4" t="str">
            <v>CHW Programmatic Gap Table 1 - Coverage of remuneration costs</v>
          </cell>
        </row>
        <row r="5">
          <cell r="A5" t="str">
            <v>CHW Programmatic Gap Table 2 - Coverage of competency-based pre-service training and certification costs</v>
          </cell>
        </row>
        <row r="6">
          <cell r="A6" t="str">
            <v>CHW Programmatic Gap Table 3 - Coverage of competency-based in-service training costs</v>
          </cell>
        </row>
        <row r="7">
          <cell r="A7" t="str">
            <v>CHW Programmatic Gap Table 4 - Coverage of supervision costs</v>
          </cell>
        </row>
        <row r="8">
          <cell r="A8" t="str">
            <v>CHW Programmatic Gap Table 5 - Coverage of equipment costs</v>
          </cell>
        </row>
        <row r="9">
          <cell r="A9" t="str">
            <v>CHW Programmatic Gap Table 6 - Coverage of PPE costs</v>
          </cell>
        </row>
        <row r="10">
          <cell r="A10" t="str">
            <v>CHW Programmatic Gap Table 7 - Coverage of commodity costs</v>
          </cell>
        </row>
        <row r="12">
          <cell r="A12" t="str">
            <v>Selected coverage indicator</v>
          </cell>
        </row>
        <row r="13">
          <cell r="A13" t="str">
            <v>Current national coverage</v>
          </cell>
        </row>
        <row r="14">
          <cell r="A14" t="str">
            <v>Insert latest results</v>
          </cell>
        </row>
        <row r="15">
          <cell r="A15" t="str">
            <v>Year</v>
          </cell>
        </row>
        <row r="16">
          <cell r="A16" t="str">
            <v>Data source</v>
          </cell>
        </row>
        <row r="17">
          <cell r="A17" t="str">
            <v>Comments</v>
          </cell>
        </row>
        <row r="18">
          <cell r="A18" t="str">
            <v>Year 1</v>
          </cell>
        </row>
        <row r="19">
          <cell r="A19" t="str">
            <v>Year 2</v>
          </cell>
        </row>
        <row r="20">
          <cell r="A20" t="str">
            <v>Year 3</v>
          </cell>
        </row>
        <row r="22">
          <cell r="A22" t="str">
            <v>Insert year</v>
          </cell>
        </row>
        <row r="23">
          <cell r="A23" t="str">
            <v>Comments / Assumptions</v>
          </cell>
        </row>
        <row r="24">
          <cell r="A24" t="str">
            <v>Current estimated country need</v>
          </cell>
        </row>
        <row r="25">
          <cell r="A25" t="str">
            <v>A. Total estimated number of CHWs needed by year</v>
          </cell>
        </row>
        <row r="26">
          <cell r="A26" t="str">
            <v>B. Country targets for number of CHWs needed per NSP or agreed number</v>
          </cell>
        </row>
        <row r="27">
          <cell r="A27" t="str">
            <v>Country target already covered</v>
          </cell>
        </row>
        <row r="28">
          <cell r="A28" t="str">
            <v>C1. Number of CHWs to be remunerated through domestic resources</v>
          </cell>
        </row>
        <row r="29">
          <cell r="A29" t="str">
            <v>C2. Number of CHWs to be remunerated through non-Global Fund external resources</v>
          </cell>
        </row>
        <row r="30">
          <cell r="A30" t="str">
            <v>C. Number of CHWs to be remunerated through domestic + non-Global Fund external resources</v>
          </cell>
        </row>
        <row r="31">
          <cell r="A31" t="str">
            <v>Programmatic gap</v>
          </cell>
        </row>
        <row r="32">
          <cell r="A32" t="str">
            <v>D. Expected annual gap in meeting the target: B - C</v>
          </cell>
        </row>
        <row r="33">
          <cell r="A33" t="str">
            <v>Country target covered with the allocation amount</v>
          </cell>
        </row>
        <row r="34">
          <cell r="A34" t="str">
            <v>E. Number of CHWs to be remunerated through the allocation amount</v>
          </cell>
        </row>
        <row r="35">
          <cell r="A35" t="str">
            <v>F. Number of CHWs to be remunerated through all sources: C+E</v>
          </cell>
        </row>
        <row r="36">
          <cell r="A36" t="str">
            <v>G. Remaining gap to country target: B - F</v>
          </cell>
        </row>
        <row r="38">
          <cell r="A38" t="str">
            <v xml:space="preserve">Carefully read the instructions in the "Instructions" tab before completing the programmatic gap analysis table. 
The instructions have been tailored to each specific module/intervention. </v>
          </cell>
        </row>
        <row r="42">
          <cell r="A42" t="str">
            <v xml:space="preserve">CHW Programmatic Gap Table 8 - Coverage of referral / counter-referral costs </v>
          </cell>
        </row>
        <row r="43">
          <cell r="A43" t="str">
            <v>CHW Programmatic Gap Table 9 - Coverage of Health management information system, surveillance and M&amp;E costs</v>
          </cell>
        </row>
        <row r="57">
          <cell r="A57" t="str">
            <v>C1. Number of CHWs who are to receive competency-based, pre-service training and certification through domestic resources</v>
          </cell>
        </row>
        <row r="58">
          <cell r="A58" t="str">
            <v>C2. Number of CHWs who are to receive competency-based, pre-service training and certification through non-Global Fund external resources</v>
          </cell>
        </row>
        <row r="59">
          <cell r="A59" t="str">
            <v>C. Number of CHWs who are to receive competency-based pre-service training and certification through domestic + non-Global Fund external resources</v>
          </cell>
        </row>
        <row r="60">
          <cell r="A60" t="str">
            <v>E. Number of CHWs who are to receive competency-based, pre-service training and certification through the allocation amount</v>
          </cell>
        </row>
        <row r="61">
          <cell r="A61" t="str">
            <v>F. Number of CHWs who are to receive competency-based, pre-service training and certification through all sources: C+E</v>
          </cell>
        </row>
        <row r="63">
          <cell r="A63" t="str">
            <v>C1. Number of CHWs who are to receive competency-based, in-service training through domestic resources</v>
          </cell>
        </row>
        <row r="64">
          <cell r="A64" t="str">
            <v>C2. Number of CHWs who are to receive competency-based, in-service training through non-Global Fund external resources</v>
          </cell>
        </row>
        <row r="65">
          <cell r="A65" t="str">
            <v>C. Number of CHWs who are to receive competency-based, in-service training through domestic + non-Global Fund external resources</v>
          </cell>
        </row>
        <row r="66">
          <cell r="A66" t="str">
            <v>E. Number of CHWs who are to receive competency-based, in-service training through the allocation amount</v>
          </cell>
        </row>
        <row r="67">
          <cell r="A67" t="str">
            <v>F. Number of CHWs who are to receive competency-based, in-service training through all sources: C+E</v>
          </cell>
        </row>
        <row r="69">
          <cell r="A69" t="str">
            <v>C1. Number of CHWs who are to receive integrated supportive supervision through domestic resources</v>
          </cell>
        </row>
        <row r="70">
          <cell r="A70" t="str">
            <v>C2. Number of CHWs who are to receive integrated supportive supervision through non-Global Fund external resources</v>
          </cell>
        </row>
        <row r="71">
          <cell r="A71" t="str">
            <v>C. Number of CHWs who are to receive integrated supportive supervision through domestic + non-Global Fund external resources</v>
          </cell>
        </row>
        <row r="72">
          <cell r="A72" t="str">
            <v>E. Number of CHWs who are to receive integrated supportive supervision through the allocation amount</v>
          </cell>
        </row>
        <row r="73">
          <cell r="A73" t="str">
            <v>F. Number of CHWs who are to receive integrated supportive supervision through all sources: C+E</v>
          </cell>
        </row>
        <row r="75">
          <cell r="A75" t="str">
            <v>C1. Number of CHWs who are to be equipped through domestic resources</v>
          </cell>
        </row>
        <row r="76">
          <cell r="A76" t="str">
            <v>C2. Number of CHWs who are to be equipped through non-Global Fund external resources</v>
          </cell>
        </row>
        <row r="77">
          <cell r="A77" t="str">
            <v>C. Number of CHWs who are to be equipped through domestic + non-Global Fund external resources</v>
          </cell>
        </row>
        <row r="78">
          <cell r="A78" t="str">
            <v>E. Number of CHWs who are to be equipped through the allocation amount</v>
          </cell>
        </row>
        <row r="79">
          <cell r="A79" t="str">
            <v>F. Number of CHWs who are to be equipped through all sources: C+E</v>
          </cell>
        </row>
        <row r="81">
          <cell r="A81" t="str">
            <v>C1. Number of CHWs to be protected with PPE through domestic resources</v>
          </cell>
        </row>
        <row r="82">
          <cell r="A82" t="str">
            <v>C2. Number of CHWs to be protected with PPE through non-Global Fund external resources</v>
          </cell>
        </row>
        <row r="83">
          <cell r="A83" t="str">
            <v>C. Number of CHWs whose cost PPE is planned to be covered by domestic + non-Global Fund external resources</v>
          </cell>
        </row>
        <row r="84">
          <cell r="A84" t="str">
            <v>E. Number of CHWs to be protected with PPE through the allocation amount</v>
          </cell>
        </row>
        <row r="85">
          <cell r="A85" t="str">
            <v>F. Number of CHWs to be protected with PPE through all sources: C+E</v>
          </cell>
        </row>
        <row r="87">
          <cell r="A87" t="str">
            <v>C1. Number of CHWs to be provided commodities through domestic resources</v>
          </cell>
        </row>
        <row r="88">
          <cell r="A88" t="str">
            <v>C2. Number of CHWs to be provided commodities through non-Global Fund external resources</v>
          </cell>
        </row>
        <row r="89">
          <cell r="A89" t="str">
            <v>C. Number of CHWs to be provided commodities through domestic + non-Global Fund external resources</v>
          </cell>
        </row>
        <row r="90">
          <cell r="A90" t="str">
            <v>E. Number of CHWs to be provided commodities through the allocation amount</v>
          </cell>
        </row>
        <row r="91">
          <cell r="A91" t="str">
            <v>F. Number of CHWs to be provided commodities all sources: C+E</v>
          </cell>
        </row>
        <row r="93">
          <cell r="A93" t="str">
            <v>C1. Number of CHWs to be supported for referral / counter-referral through domestic resources</v>
          </cell>
        </row>
        <row r="94">
          <cell r="A94" t="str">
            <v>C2. Number of CHWs to be supported for referral / counter-referral through non-Global Fund external resources</v>
          </cell>
        </row>
        <row r="95">
          <cell r="A95" t="str">
            <v>C. Number of CHWs to be supported for referral / counter-referral through domestic + non-Global Fund external resources</v>
          </cell>
        </row>
        <row r="96">
          <cell r="A96" t="str">
            <v>E. Number of CHWs to be supported for referral / counter-referral through the allocation amount</v>
          </cell>
        </row>
        <row r="97">
          <cell r="A97" t="str">
            <v>F. Number of CHWs to be supported for referral / counter-referral through all sources: C+E</v>
          </cell>
        </row>
        <row r="99">
          <cell r="A99" t="str">
            <v>C1. Number of CHWs to be supported with Health management information system, surveillance and M&amp;E through domestic resources</v>
          </cell>
        </row>
        <row r="100">
          <cell r="A100" t="str">
            <v>C2. Number of CHWs to be supported with Health management information system, surveillance and M&amp;E through non-Global Fund external resources</v>
          </cell>
        </row>
        <row r="101">
          <cell r="A101" t="str">
            <v>C. Number of CHWs to be supported with Health management information system, surveillance and M&amp;E through domestic + non-Global Fund external resources</v>
          </cell>
        </row>
        <row r="102">
          <cell r="A102" t="str">
            <v>E. Number of CHWs to be supported with Health management information system, surveillance and M&amp;E through the allocation amount</v>
          </cell>
        </row>
        <row r="103">
          <cell r="A103" t="str">
            <v>F. Number of CHWs to be supported with Health management information system, surveillance and M&amp;E through all sources: C+E</v>
          </cell>
        </row>
        <row r="128">
          <cell r="G128" t="str">
            <v>Latest version updated 29 July 2022</v>
          </cell>
        </row>
      </sheetData>
      <sheetData sheetId="5">
        <row r="4">
          <cell r="B4" t="str">
            <v>Percentage of CHWs who are to be remunerated</v>
          </cell>
        </row>
        <row r="5">
          <cell r="B5" t="str">
            <v>Percentage of CHWs who are to receive competency-based pre-service training and certification</v>
          </cell>
        </row>
        <row r="6">
          <cell r="B6" t="str">
            <v>Percentage of CHWs who are to receive competency-based in-service training</v>
          </cell>
        </row>
        <row r="7">
          <cell r="B7" t="str">
            <v>Percentage of CHWs who are to receive integrated supportive supervision</v>
          </cell>
        </row>
        <row r="8">
          <cell r="B8" t="str">
            <v>Percentage of CHWs who are to be equipped</v>
          </cell>
        </row>
        <row r="9">
          <cell r="B9" t="str">
            <v>Percentage of CHWs to be protected with PPE</v>
          </cell>
        </row>
        <row r="10">
          <cell r="B10" t="str">
            <v>Percentageof CHWs to be provided commodities (e.g., condoms, lubricant per the CHW package of services)</v>
          </cell>
        </row>
        <row r="11">
          <cell r="B11" t="str">
            <v>Percentage of CHWs to be supported for referral / counter-referral</v>
          </cell>
        </row>
        <row r="12">
          <cell r="B12" t="str">
            <v>Percentage of CHWs to be supported with Health management information system, surveillance and M&amp;E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CHW Tables "/>
      <sheetName val="Non-Malaria iCCM commodities"/>
      <sheetName val="Translations"/>
      <sheetName val="RSSH drop-down"/>
    </sheetNames>
    <sheetDataSet>
      <sheetData sheetId="0"/>
      <sheetData sheetId="1"/>
      <sheetData sheetId="2"/>
      <sheetData sheetId="3"/>
      <sheetData sheetId="4">
        <row r="3">
          <cell r="A3" t="str">
            <v>"RSSH - CHW Tables" tab</v>
          </cell>
          <cell r="G3" t="str">
            <v>Instructions - RSSH CHW Gap Tables</v>
          </cell>
        </row>
        <row r="4">
          <cell r="G4" t="str">
            <v xml:space="preserve">Instructions for filling RSSH CHW programmatic gap table: </v>
          </cell>
        </row>
        <row r="5">
          <cell r="G5" t="str">
            <v>Completion of the CHW programmatic gap tables is mandatory for all funding requests requesting funds for CHWs (all types, including K&amp;VP peers) or CHW supervisors. This applies to all funding requests (disease funding requests and RSSH funding requests). Complete the programmatic gap tables for remuneration, training, supervision, equipment, referral and counter-referral, and HMIS and M&amp;E costs. If funding for more than one type of CHW is being requested, please indicate the types of CHWs in row 6 of the "CHW" tab and provide the requested data combined for all of the relevant CHWs (it is not necessary to provide separate tabs for each type of CHW). 
For guidance when completing these programmatic gap tables, please refer to the Modular Framework handbook and the Global Fund RSSH Information Note, which includes reference to relevant technical guidance documents.   
If your country is eligible for non-malaria iCCM commodities (indicated in your allocation letter) please complete the tab "non-malaria iCCM commodities".</v>
          </cell>
        </row>
        <row r="6">
          <cell r="G6" t="str">
            <v xml:space="preserve">Blank cells highlighted in white require input. Cells highlighted in purple and gray will be filled automatically. See below instructions for each table.
</v>
          </cell>
        </row>
        <row r="7">
          <cell r="H7" t="str">
            <v>CHW Programmatic Gap Table 1 - Coverage of remuneration costs</v>
          </cell>
        </row>
        <row r="8">
          <cell r="G8" t="str">
            <v>Indicator: 
Percentage of CHWs remunerated.</v>
          </cell>
        </row>
        <row r="9">
          <cell r="G9" t="str">
            <v>Current estimated country need:
1) "A" refers to the total estimated number of CHWs needed by year (may be higher than the NSP target).
2) "B" refers to country targets for number of CHWs needed per NSP or agreed number</v>
          </cell>
        </row>
        <row r="10">
          <cell r="G10" t="str">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ell>
        </row>
        <row r="11">
          <cell r="G11" t="str">
            <v>Programmatic gap:
Refers to the expected annual gap in meeting the target.</v>
          </cell>
        </row>
        <row r="12">
          <cell r="G12" t="str">
            <v>Country target covered with the allocation amounts: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v>
          </cell>
        </row>
        <row r="13">
          <cell r="G13" t="str">
            <v>Comments/Assumptions:
For C2, specify the number of CHWs to be supported by source of non-GF external funding</v>
          </cell>
        </row>
        <row r="14">
          <cell r="G14" t="str">
            <v>CHW Programmatic Gap Table 2 - Coverage of competency-based pre-service training and certification costs</v>
          </cell>
        </row>
        <row r="15">
          <cell r="G15" t="str">
            <v xml:space="preserve">Indicator:
Percentage of CHWs who received competency-based pre-service training and certification. </v>
          </cell>
        </row>
        <row r="16">
          <cell r="G16" t="str">
            <v>Current estimated country need:
1) "A" refers to the total estimated number of CHWs needed by year (may be higher than the NSP target).
2) "B" refers to country targets for number of CHWs needed per NSP or agreed number.</v>
          </cell>
        </row>
        <row r="17">
          <cell r="G17" t="str">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ell>
        </row>
        <row r="18">
          <cell r="G18" t="str">
            <v>Programmatic gap:
Refers to the expected annual gap in meeting the target.</v>
          </cell>
        </row>
        <row r="19">
          <cell r="G19" t="str">
            <v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v>
          </cell>
        </row>
        <row r="20">
          <cell r="G20" t="str">
            <v>Comments/Assumptions:
For C2, specify the number of CHWs to be supported by source of non-Global Fund external funding.</v>
          </cell>
        </row>
        <row r="21">
          <cell r="G21" t="str">
            <v>CHW Programmatic Gap Table 3 - Coverage of competency-based in-service training costs</v>
          </cell>
        </row>
        <row r="22">
          <cell r="G22" t="str">
            <v>Indicator:
Percentage of CHWs who received competency-based in-service training.</v>
          </cell>
        </row>
        <row r="23">
          <cell r="G23" t="str">
            <v xml:space="preserve">Current estimated country need:
1) "A" refers to the total estimated number of CHWs needed by year (may be higher than the NSP target).
2) "B" refers to country targets for number of CHWs needed per NSP or agreed number. </v>
          </cell>
        </row>
        <row r="24">
          <cell r="G24" t="str">
            <v>Country target already covered:
1) "C1" refers to the number of CHWs who are to receive competency-based in-service training through domestic resource.
2) "C2" refers to the number of CHWs who are to receive competency-based in-service training through non-Global Fund external resources.
3) "C" refers to the number of CHWs who are to receive competency-based in-service training through domestic + non-Global Fund external resources.</v>
          </cell>
        </row>
        <row r="25">
          <cell r="G25" t="str">
            <v>Programmatic gap:
Refers to the expected annual gap in meeting the target.</v>
          </cell>
        </row>
        <row r="26">
          <cell r="G26" t="str">
            <v>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v>
          </cell>
        </row>
        <row r="27">
          <cell r="G27" t="str">
            <v>Comments/Assumptions:
For C2, the number of CHWs to be supported by source of non-Global Fund external funding.</v>
          </cell>
        </row>
        <row r="28">
          <cell r="G28" t="str">
            <v>CHW Programmatic Gap Table 4 - Coverage of integrated supportive supervision costs</v>
          </cell>
        </row>
        <row r="29">
          <cell r="G29" t="str">
            <v xml:space="preserve">Indicator:
Percentage of CHWs who received integrated supportive supervision. </v>
          </cell>
        </row>
        <row r="30">
          <cell r="G30" t="str">
            <v>Current estimated country need:
1) "A" refers to the total estimated number of CHWs needed by year (may be higher than the NSP target).
2) "B" refers to country targets for number of CHWs needed per NSP or agreed number.</v>
          </cell>
        </row>
        <row r="31">
          <cell r="G31" t="str">
            <v>Country target already covered:
1) "C1" refers to the number of CHWs who are to receive integrated supportive supervision through domestic resources.
2) "C2" refers to the number of CHWs who are to receive integrated supportive supervision through non-Global Fund external resources.
3) "C" refers to the number of CHWs who are to receive integrated supportive supervision through domestic + non-Global Fund external resources.</v>
          </cell>
        </row>
        <row r="32">
          <cell r="G32" t="str">
            <v>Programmatic gap:
Refers to the expected annual gap in meeting the target.</v>
          </cell>
        </row>
        <row r="33">
          <cell r="G33" t="str">
            <v>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v>
          </cell>
        </row>
        <row r="34">
          <cell r="G34" t="str">
            <v>Comments/Assumptions:
1) Integrated supportive supervision costs include all costs needed to ensure quality, integrated supportive supervision of CHWs, including but not limited to: costs for recruitment, remuneration, training, equipment, and supervision of CHW supervisors, as well as implementation costs (e.g., travel costs, per diems) for supervision of CHWs. 
2) For C2, specify the number of CHWs to be supported by source of non-Global Fund external funding.</v>
          </cell>
        </row>
        <row r="35">
          <cell r="G35" t="str">
            <v>CHW Programmatic Gap Table 5 - Coverage of equipment costs</v>
          </cell>
        </row>
        <row r="36">
          <cell r="G36" t="str">
            <v xml:space="preserve">Indicator:
Percentage of equipped CHWs. </v>
          </cell>
        </row>
        <row r="37">
          <cell r="G37" t="str">
            <v>Current estimated country need:
1) "A" refers to the total estimated number of CHWs needed by year (may be higher than the NSP target).
2) "B" refers to country targets for number of CHWs needed per NSP or agreed number.</v>
          </cell>
        </row>
        <row r="38">
          <cell r="G38" t="str">
            <v>Country target already covered:
1) "C1" refers to the number of CHWs who are to be equipped through domestic resources.
2) "C2" refers to the number of CHWs who are to be equipped through non-GF external resources. 
3) "C" refers to the number of CHWs who are to be equipped through domestic + non-Global Fund external resources.</v>
          </cell>
        </row>
        <row r="39">
          <cell r="G39" t="str">
            <v>Programmatic gap:
Refers to the expected annual gap in meeting the target.</v>
          </cell>
        </row>
        <row r="40">
          <cell r="G40" t="str">
            <v>Country target to be covered with the allocation amount:
1) "E" refers to the number of CHWs who are to be equipped through the allocation amount. 
2) "F" refers to the number of CHWs who are to be equipped through all sources.
3) "G" refers to the remaining gap to country target</v>
          </cell>
        </row>
        <row r="41">
          <cell r="G41" t="str">
            <v>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 / counter-referral are included here Table 8 is not needed) backpack, uniform, rain gear and boots, flashlight, thermometer, shakir tape, respiratory timers for respiratory illness. 
2) For C2, specify the number of CHWs to be supported by source of non-Global Fund external funding.</v>
          </cell>
        </row>
        <row r="42">
          <cell r="G42" t="str">
            <v>CHW Programmatic Gap Table 6 - Coverage of PPE costs</v>
          </cell>
        </row>
        <row r="43">
          <cell r="G43" t="str">
            <v>Indicator:
Percentage of CHWs protected with PPE.</v>
          </cell>
        </row>
        <row r="44">
          <cell r="G44" t="str">
            <v>Current estimated country need: 
1) "A" refers to the total estimated number of CHWs needed by year (may be higher than the NSP target).
2) "B" refers to country targets for number of CHWs needed per NSP or agreed number.</v>
          </cell>
        </row>
        <row r="45">
          <cell r="G45" t="str">
            <v>Country target already covered:
1) "C1" refers to the number of CHWs to be protected with PPE through domestic resources.
2) "C2" refers to the number of CHWs to be protected with PPE through non-GF external resources. 
3) "C" refers to the number of CHWs to be protected with PPE through domestic + non-Global Fund external resources.</v>
          </cell>
        </row>
        <row r="46">
          <cell r="G46" t="str">
            <v>Programmatic gap:
Refers to the expected annual gap in meeting the target.</v>
          </cell>
        </row>
        <row r="47">
          <cell r="G47" t="str">
            <v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v>
          </cell>
        </row>
        <row r="48">
          <cell r="G48" t="str">
            <v>Comments/Assumptions:
1) Types of PPE depend on the role of the CHW and national protocols for PPE.
2) For C2, specify the number of CHWs to be supported by source of non-Global Fund external funding.</v>
          </cell>
        </row>
        <row r="49">
          <cell r="G49" t="str">
            <v>CHW Programmatic Gap Table 7 - Coverage of commodity costs</v>
          </cell>
        </row>
        <row r="50">
          <cell r="G50" t="str">
            <v>Percentage of CHWs to be provided commodities per the CHW package of services (e.g., condoms and lubricant for HIV prevention if CHW provide HIV prevention services). 
Note that non-malaria iCCM commodities (antibiotics for pneumonia and ORS and zinc for diarrhea) should be included in Tables 10 and 11. Note that malaria commodities (RDTs and ACTs) should be included in the Malaria Gap Table</v>
          </cell>
        </row>
        <row r="51">
          <cell r="G51" t="str">
            <v>Current estimated country need: 
1) "A" refers to the total estimated number of CHWs needed by year (may be higher than the NSP target).
2) "B" refers to country targets for number of CHWs needed per NSP or agreed number.</v>
          </cell>
        </row>
        <row r="52">
          <cell r="G52" t="str">
            <v>Country target already covered:
1) "C1" refers to the number of CHWs to be provided commodities through domestic resources.
2) "C2" refers to the number of CHWs to be provided commodities through non-Global Fund external resources. 
3) "C" refers to the number of CHWs to be provided commodities through domestic + non-Global Fund external resources.</v>
          </cell>
        </row>
        <row r="53">
          <cell r="G53" t="str">
            <v>Programmatic gap:
Refers to the expected annual gap in meeting the target.</v>
          </cell>
        </row>
        <row r="54">
          <cell r="G54" t="str">
            <v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v>
          </cell>
        </row>
        <row r="55">
          <cell r="G55" t="str">
            <v>Comments/Assumptions:
1) Commodities depend on the type of CHW and should include all commodities (e.g., iCCM commodities including RDTs, ACTs, ORS, zinc, antibiotics, and other commodities such as condoms, lubricant etc.) required per the package of services to be delivered by the CHWs. Quantification of ACTs and RDTs for malaria needed for community is estimated in the Malaria Programmatic Gap Table and quantification of condoms and lubricant needed for HIV prevention done in HIV Programmatic Gap Table. Table 7 of the CHW Programmatic Gap Table should reflect whether CHWs commodity needs are met based on the package of services they provide.
2) For C2, specify number of CHWs to be supported by source of non-GF external funding.</v>
          </cell>
        </row>
        <row r="56">
          <cell r="G56" t="str">
            <v>CHW Programmatic Gap Table 8 - Coverage of referral / counter-referral costs</v>
          </cell>
        </row>
        <row r="57">
          <cell r="G57" t="str">
            <v>Indicator:
Percentage of CHWs supported for referral / counter-referral.</v>
          </cell>
        </row>
        <row r="58">
          <cell r="G58" t="str">
            <v xml:space="preserve">Current estimated country need: 
1) "A" refers to the total estimated number of CHWs needed by year (may be higher than the NSP target).
2) "B" refers to country targets for number of CHWs needed per NSP or agreed number. </v>
          </cell>
        </row>
        <row r="59">
          <cell r="G59" t="str">
            <v>Country target already covered:
1) "C1" refers to the number of CHWs to be supported by a referral / counter-referral system through domestic resources
2) "C2" refers to the number of CHWs to be supported by a referral / counter-referral system through non-Global Fund external resources. 
3) "C" refers to the Number of CHWs to be supported by a referral / counter-referral system through domestic + non-Global Fund external resources.</v>
          </cell>
        </row>
        <row r="60">
          <cell r="G60" t="str">
            <v>Programmatic gap:
Refers to the expected annual gap in meeting the target.</v>
          </cell>
        </row>
        <row r="61">
          <cell r="G61" t="str">
            <v>Country target to be covered with the allocation amount:
1) "E" refers to the number of CHWs to be supported by a referral / counter-referral through the allocation amount. 
2) "F" refers to the number of CHWs to be supported by a referral / counter-referral system through all sources.
3) "G" refers to the remaining gap to country target.</v>
          </cell>
        </row>
        <row r="62">
          <cell r="G62" t="str">
            <v>Comments/Assumptions: 
1) If costs for referral / counter-referral (e.g. transportation costs for patient, caregiver and CHW are included already in Table 4 on Equipment then just indicate that referral/counter-referral costs are included in Table 4.
2) For C2, specify the number of CHWs to be supported by source of non-GF external funding.</v>
          </cell>
        </row>
        <row r="63">
          <cell r="G63" t="str">
            <v>CHW Programmatic Gap Table 9 - Coverage of Health management information system, surveillance and M&amp;E costs</v>
          </cell>
        </row>
        <row r="64">
          <cell r="G64" t="str">
            <v>Indicator:
Percentage of CHWs supported with Health management information system, surveillance and M&amp;E activities</v>
          </cell>
        </row>
        <row r="65">
          <cell r="G65" t="str">
            <v>Current estimated country need: 
1) "A" refers to the total estimated number of CHWs needed by year (may be higher than the NSP target).
2) "B" refers to country targets for number of CHWs needed per NSP or agreed number</v>
          </cell>
        </row>
        <row r="66">
          <cell r="G66" t="str">
            <v>Country target already covered:
1) "C1" refers to the number of CHWs to be supported with Health management information system, surveillance and M&amp;E through domestic resources.
2) "C2" refers to the number of CHWs to be supported with Health management information system, surveillance and M&amp;E through non-Global Fund external resources.
3) "C" refers to the number of CHWs to be supported with Health management information system, surveillance and M&amp;E through domestic + non-Global Fund external resources.</v>
          </cell>
        </row>
        <row r="67">
          <cell r="G67" t="str">
            <v>Programmatic gap:
Refers to the expected annual gap in meeting the target.</v>
          </cell>
        </row>
        <row r="68">
          <cell r="G68" t="str">
            <v xml:space="preserve">Country target to be covered with the allocation amount:
1) "E" refers to the number of CHWs whose cost of HMIS related activities is planned to be covered by the allocation amount. 
2) "F" refers to the number of CHWs to be supported with Health management information system, surveillance and M&amp;E through all sources. 
3) "G" refers to the remaining gap to country target. </v>
          </cell>
        </row>
        <row r="69">
          <cell r="G69" t="str">
            <v>Comments/Assumptions: 
1) Health management information system, surveillance and M&amp;E costs include: Registers, paper-based job aides, routine reporting forms, CHW master list development (including data collection as needed) and maintenance in a registry, mobile digital health tools (phones/tablets, sim cards, communications allowance) for CHWs and CHW supervisors.
2)  In the comments/assumptions cell add here the number of CHWs to be supported by source of non-Global Fund external funding.</v>
          </cell>
        </row>
        <row r="70">
          <cell r="G70" t="str">
            <v>CHW Programmatic Gap Table 10 - non-malaria iCCM commodities (first line antibiotics for simple pneumonia among children 2-59 months of age as part of iCCM)</v>
          </cell>
        </row>
        <row r="71">
          <cell r="G71" t="str">
            <v>Indicator:
Proportion of children 2-59 months with suspected pneumonia (fast breathing) that received first line antibiotic treatment in the community.</v>
          </cell>
        </row>
        <row r="72">
          <cell r="G72" t="str">
            <v xml:space="preserve">Current estimated country need: 
1) "A" refers to the total estimated number of suspected pneumonia cases in the areas with CHWs (may be higher than the NSP target). Comments/Assumptions: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"B" refers to country targets for number of suspected pneumonia cases to be treated with first line antibiotics by CHWs per NSP or agreed number (must be equal to or lower than “A”). </v>
          </cell>
        </row>
        <row r="73">
          <cell r="G73" t="str">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ell>
        </row>
        <row r="74">
          <cell r="G74" t="str">
            <v>Programmatic gap:
Refers to the expected annual gap in meeting the country target.</v>
          </cell>
        </row>
        <row r="75">
          <cell r="G75" t="str">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ell>
        </row>
        <row r="76">
          <cell r="G76" t="str">
            <v>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v>
          </cell>
        </row>
        <row r="77">
          <cell r="G77" t="str">
            <v>CHW Programmatic Gap Table 11 - non-malaria iCCM commodities (oral rehydration salts and zinc for treatment of diarrhea among children 2-59 months of age as part of iCCM)</v>
          </cell>
        </row>
        <row r="78">
          <cell r="G78" t="str">
            <v>Indicator:
Proportion of children 2-59 months with diarrhea that received oral rehydration salts and zinc treatment in the community.</v>
          </cell>
        </row>
        <row r="79">
          <cell r="G79" t="str">
            <v xml:space="preserve">Current estimated country need: 
1) "A" refers to the total estimated number of diarrhea cases in the areas with CHWs (may be higher than the NSP target). Comments/Assumptions: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"B" refers to country targets for number of suspected diarrhea cases  by CHWs per NSP or agreed number (must be equal to or lower than “A”). </v>
          </cell>
        </row>
        <row r="80">
          <cell r="G80" t="str">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ell>
        </row>
        <row r="81">
          <cell r="G81" t="str">
            <v>Programmatic gap:
Refers to the expected annual gap in meeting the country target.</v>
          </cell>
        </row>
        <row r="82">
          <cell r="G82" t="str">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ell>
        </row>
        <row r="83">
          <cell r="G83" t="str">
            <v>Comments/Assumptions: 
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v>
          </cell>
        </row>
        <row r="84">
          <cell r="G84" t="str">
            <v>The Modular Framework -  https://www.theglobalfund.org/media/4309/fundingmodel_modularframework_handbook_en.pdf</v>
          </cell>
        </row>
        <row r="85">
          <cell r="G85" t="str">
            <v>Global Fund RSSH Information Note - https://www.theglobalfund.org/media/4759/core_resilientsustainablesystemsforhealth_infonote_en.pdf</v>
          </cell>
        </row>
        <row r="104">
          <cell r="A104" t="str">
            <v>"Non-Malaria iCCM commodities" tab</v>
          </cell>
        </row>
        <row r="128">
          <cell r="G128" t="str">
            <v>Latest version updated 29 July 2022</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heglobalfund.org/en/sourcing-management/health-products/long-lasting-insecticidal-n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heglobalfund.org/en/sourcing-management/health-products/antimalarial-medicin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heglobalfund.org/en/sourcing-management/health-products/hiv-malaria-rapid-diagnostic-tes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hyperlink" Target="https://www.theglobalfund.org/media/4759/core_resilientsustainablesystemsforhealth_infonote_en.pdf" TargetMode="External"/><Relationship Id="rId1" Type="http://schemas.openxmlformats.org/officeDocument/2006/relationships/hyperlink" Target="https://www.theglobalfund.org/media/4309/fundingmodel_modularframework_handbook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workbookViewId="0">
      <selection activeCell="H18" sqref="H18"/>
    </sheetView>
  </sheetViews>
  <sheetFormatPr defaultColWidth="9.140625" defaultRowHeight="15" x14ac:dyDescent="0.25"/>
  <cols>
    <col min="1" max="1" width="45.7109375" style="53" customWidth="1"/>
    <col min="2" max="2" width="18.140625" style="53" customWidth="1"/>
    <col min="3" max="5" width="18.7109375" style="53" customWidth="1"/>
    <col min="6" max="6" width="9.140625" style="271"/>
    <col min="7" max="16384" width="9.140625" style="53"/>
  </cols>
  <sheetData>
    <row r="1" spans="1:5" ht="18" x14ac:dyDescent="0.25">
      <c r="A1" s="595" t="s">
        <v>0</v>
      </c>
      <c r="B1" s="595"/>
      <c r="C1" s="595"/>
      <c r="D1" s="595"/>
      <c r="E1" s="595"/>
    </row>
    <row r="2" spans="1:5" x14ac:dyDescent="0.25">
      <c r="A2" s="76"/>
      <c r="B2" s="77">
        <v>2023</v>
      </c>
      <c r="C2" s="77">
        <v>2024</v>
      </c>
      <c r="D2" s="77">
        <v>2025</v>
      </c>
      <c r="E2" s="77">
        <v>2026</v>
      </c>
    </row>
    <row r="3" spans="1:5" x14ac:dyDescent="0.25">
      <c r="A3" s="78" t="s">
        <v>1</v>
      </c>
      <c r="B3" s="79"/>
      <c r="C3" s="79"/>
      <c r="D3" s="79"/>
      <c r="E3" s="79"/>
    </row>
    <row r="4" spans="1:5" x14ac:dyDescent="0.25">
      <c r="A4" s="80" t="s">
        <v>2</v>
      </c>
      <c r="B4" s="81"/>
      <c r="C4" s="81"/>
      <c r="D4" s="81"/>
      <c r="E4" s="81"/>
    </row>
    <row r="5" spans="1:5" x14ac:dyDescent="0.25">
      <c r="A5" s="596" t="s">
        <v>3</v>
      </c>
      <c r="B5" s="597"/>
      <c r="C5" s="597"/>
      <c r="D5" s="597"/>
      <c r="E5" s="598"/>
    </row>
    <row r="6" spans="1:5" x14ac:dyDescent="0.25">
      <c r="A6" s="83" t="s">
        <v>4</v>
      </c>
      <c r="B6" s="81"/>
      <c r="C6" s="81"/>
      <c r="D6" s="81"/>
      <c r="E6" s="81"/>
    </row>
    <row r="7" spans="1:5" x14ac:dyDescent="0.25">
      <c r="A7" s="83" t="s">
        <v>5</v>
      </c>
      <c r="B7" s="81"/>
      <c r="C7" s="81"/>
      <c r="D7" s="81"/>
      <c r="E7" s="81"/>
    </row>
    <row r="8" spans="1:5" x14ac:dyDescent="0.25">
      <c r="A8" s="83" t="s">
        <v>6</v>
      </c>
      <c r="B8" s="81"/>
      <c r="C8" s="81"/>
      <c r="D8" s="81"/>
      <c r="E8" s="81"/>
    </row>
    <row r="9" spans="1:5" x14ac:dyDescent="0.25">
      <c r="A9" s="82" t="s">
        <v>7</v>
      </c>
      <c r="B9" s="81">
        <f>SUM(B6:B8)+B4</f>
        <v>0</v>
      </c>
      <c r="C9" s="81">
        <f t="shared" ref="C9:E9" si="0">SUM(C6:C8)+C4</f>
        <v>0</v>
      </c>
      <c r="D9" s="81">
        <f t="shared" si="0"/>
        <v>0</v>
      </c>
      <c r="E9" s="81">
        <f t="shared" si="0"/>
        <v>0</v>
      </c>
    </row>
    <row r="10" spans="1:5" x14ac:dyDescent="0.25">
      <c r="A10" s="84" t="s">
        <v>8</v>
      </c>
      <c r="B10" s="85">
        <f>+B3-B9</f>
        <v>0</v>
      </c>
      <c r="C10" s="85">
        <f>+C3-C9</f>
        <v>0</v>
      </c>
      <c r="D10" s="85">
        <f>SUM(D5:D9)</f>
        <v>0</v>
      </c>
      <c r="E10" s="85">
        <f>SUM(E5:E9)</f>
        <v>0</v>
      </c>
    </row>
    <row r="12" spans="1:5" x14ac:dyDescent="0.25">
      <c r="A12" s="86" t="s">
        <v>9</v>
      </c>
      <c r="B12" s="87"/>
      <c r="C12" s="87"/>
      <c r="D12" s="87"/>
      <c r="E12" s="87"/>
    </row>
    <row r="14" spans="1:5" x14ac:dyDescent="0.25">
      <c r="A14" s="53" t="s">
        <v>10</v>
      </c>
    </row>
    <row r="17" spans="1:2" x14ac:dyDescent="0.25">
      <c r="A17" s="36"/>
      <c r="B17" s="62"/>
    </row>
    <row r="18" spans="1:2" x14ac:dyDescent="0.25">
      <c r="A18" s="36"/>
    </row>
  </sheetData>
  <mergeCells count="2">
    <mergeCell ref="A1:E1"/>
    <mergeCell ref="A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344"/>
  <sheetViews>
    <sheetView zoomScale="120" zoomScaleNormal="120" workbookViewId="0">
      <selection activeCell="J43" sqref="J43"/>
    </sheetView>
  </sheetViews>
  <sheetFormatPr defaultColWidth="8.7109375" defaultRowHeight="14.25" x14ac:dyDescent="0.2"/>
  <cols>
    <col min="1" max="1" width="9.7109375" style="193" customWidth="1"/>
    <col min="2" max="2" width="49" style="55" customWidth="1"/>
    <col min="3" max="3" width="11.42578125" style="55" customWidth="1"/>
    <col min="4" max="4" width="15.28515625" style="55" customWidth="1"/>
    <col min="5" max="5" width="12.140625" style="55" customWidth="1"/>
    <col min="6" max="6" width="14.7109375" style="55" customWidth="1"/>
    <col min="7" max="7" width="16" style="55" customWidth="1"/>
    <col min="8" max="8" width="59.7109375" style="565" customWidth="1"/>
    <col min="9" max="9" width="18.7109375" style="55" customWidth="1"/>
    <col min="10" max="10" width="31.140625" style="55" customWidth="1"/>
    <col min="11" max="254" width="8.7109375" style="55"/>
    <col min="255" max="255" width="20.42578125" style="55" customWidth="1"/>
    <col min="256" max="256" width="14.140625" style="55" customWidth="1"/>
    <col min="257" max="257" width="13.7109375" style="55" customWidth="1"/>
    <col min="258" max="260" width="11.7109375" style="55" bestFit="1" customWidth="1"/>
    <col min="261" max="261" width="12.7109375" style="55" customWidth="1"/>
    <col min="262" max="262" width="11.7109375" style="55" bestFit="1" customWidth="1"/>
    <col min="263" max="263" width="13.140625" style="55" customWidth="1"/>
    <col min="264" max="264" width="27.7109375" style="55" customWidth="1"/>
    <col min="265" max="510" width="8.7109375" style="55"/>
    <col min="511" max="511" width="20.42578125" style="55" customWidth="1"/>
    <col min="512" max="512" width="14.140625" style="55" customWidth="1"/>
    <col min="513" max="513" width="13.7109375" style="55" customWidth="1"/>
    <col min="514" max="516" width="11.7109375" style="55" bestFit="1" customWidth="1"/>
    <col min="517" max="517" width="12.7109375" style="55" customWidth="1"/>
    <col min="518" max="518" width="11.7109375" style="55" bestFit="1" customWidth="1"/>
    <col min="519" max="519" width="13.140625" style="55" customWidth="1"/>
    <col min="520" max="520" width="27.7109375" style="55" customWidth="1"/>
    <col min="521" max="766" width="8.7109375" style="55"/>
    <col min="767" max="767" width="20.42578125" style="55" customWidth="1"/>
    <col min="768" max="768" width="14.140625" style="55" customWidth="1"/>
    <col min="769" max="769" width="13.7109375" style="55" customWidth="1"/>
    <col min="770" max="772" width="11.7109375" style="55" bestFit="1" customWidth="1"/>
    <col min="773" max="773" width="12.7109375" style="55" customWidth="1"/>
    <col min="774" max="774" width="11.7109375" style="55" bestFit="1" customWidth="1"/>
    <col min="775" max="775" width="13.140625" style="55" customWidth="1"/>
    <col min="776" max="776" width="27.7109375" style="55" customWidth="1"/>
    <col min="777" max="1022" width="8.7109375" style="55"/>
    <col min="1023" max="1023" width="20.42578125" style="55" customWidth="1"/>
    <col min="1024" max="1024" width="14.140625" style="55" customWidth="1"/>
    <col min="1025" max="1025" width="13.7109375" style="55" customWidth="1"/>
    <col min="1026" max="1028" width="11.7109375" style="55" bestFit="1" customWidth="1"/>
    <col min="1029" max="1029" width="12.7109375" style="55" customWidth="1"/>
    <col min="1030" max="1030" width="11.7109375" style="55" bestFit="1" customWidth="1"/>
    <col min="1031" max="1031" width="13.140625" style="55" customWidth="1"/>
    <col min="1032" max="1032" width="27.7109375" style="55" customWidth="1"/>
    <col min="1033" max="1278" width="8.7109375" style="55"/>
    <col min="1279" max="1279" width="20.42578125" style="55" customWidth="1"/>
    <col min="1280" max="1280" width="14.140625" style="55" customWidth="1"/>
    <col min="1281" max="1281" width="13.7109375" style="55" customWidth="1"/>
    <col min="1282" max="1284" width="11.7109375" style="55" bestFit="1" customWidth="1"/>
    <col min="1285" max="1285" width="12.7109375" style="55" customWidth="1"/>
    <col min="1286" max="1286" width="11.7109375" style="55" bestFit="1" customWidth="1"/>
    <col min="1287" max="1287" width="13.140625" style="55" customWidth="1"/>
    <col min="1288" max="1288" width="27.7109375" style="55" customWidth="1"/>
    <col min="1289" max="1534" width="8.7109375" style="55"/>
    <col min="1535" max="1535" width="20.42578125" style="55" customWidth="1"/>
    <col min="1536" max="1536" width="14.140625" style="55" customWidth="1"/>
    <col min="1537" max="1537" width="13.7109375" style="55" customWidth="1"/>
    <col min="1538" max="1540" width="11.7109375" style="55" bestFit="1" customWidth="1"/>
    <col min="1541" max="1541" width="12.7109375" style="55" customWidth="1"/>
    <col min="1542" max="1542" width="11.7109375" style="55" bestFit="1" customWidth="1"/>
    <col min="1543" max="1543" width="13.140625" style="55" customWidth="1"/>
    <col min="1544" max="1544" width="27.7109375" style="55" customWidth="1"/>
    <col min="1545" max="1790" width="8.7109375" style="55"/>
    <col min="1791" max="1791" width="20.42578125" style="55" customWidth="1"/>
    <col min="1792" max="1792" width="14.140625" style="55" customWidth="1"/>
    <col min="1793" max="1793" width="13.7109375" style="55" customWidth="1"/>
    <col min="1794" max="1796" width="11.7109375" style="55" bestFit="1" customWidth="1"/>
    <col min="1797" max="1797" width="12.7109375" style="55" customWidth="1"/>
    <col min="1798" max="1798" width="11.7109375" style="55" bestFit="1" customWidth="1"/>
    <col min="1799" max="1799" width="13.140625" style="55" customWidth="1"/>
    <col min="1800" max="1800" width="27.7109375" style="55" customWidth="1"/>
    <col min="1801" max="2046" width="8.7109375" style="55"/>
    <col min="2047" max="2047" width="20.42578125" style="55" customWidth="1"/>
    <col min="2048" max="2048" width="14.140625" style="55" customWidth="1"/>
    <col min="2049" max="2049" width="13.7109375" style="55" customWidth="1"/>
    <col min="2050" max="2052" width="11.7109375" style="55" bestFit="1" customWidth="1"/>
    <col min="2053" max="2053" width="12.7109375" style="55" customWidth="1"/>
    <col min="2054" max="2054" width="11.7109375" style="55" bestFit="1" customWidth="1"/>
    <col min="2055" max="2055" width="13.140625" style="55" customWidth="1"/>
    <col min="2056" max="2056" width="27.7109375" style="55" customWidth="1"/>
    <col min="2057" max="2302" width="8.7109375" style="55"/>
    <col min="2303" max="2303" width="20.42578125" style="55" customWidth="1"/>
    <col min="2304" max="2304" width="14.140625" style="55" customWidth="1"/>
    <col min="2305" max="2305" width="13.7109375" style="55" customWidth="1"/>
    <col min="2306" max="2308" width="11.7109375" style="55" bestFit="1" customWidth="1"/>
    <col min="2309" max="2309" width="12.7109375" style="55" customWidth="1"/>
    <col min="2310" max="2310" width="11.7109375" style="55" bestFit="1" customWidth="1"/>
    <col min="2311" max="2311" width="13.140625" style="55" customWidth="1"/>
    <col min="2312" max="2312" width="27.7109375" style="55" customWidth="1"/>
    <col min="2313" max="2558" width="8.7109375" style="55"/>
    <col min="2559" max="2559" width="20.42578125" style="55" customWidth="1"/>
    <col min="2560" max="2560" width="14.140625" style="55" customWidth="1"/>
    <col min="2561" max="2561" width="13.7109375" style="55" customWidth="1"/>
    <col min="2562" max="2564" width="11.7109375" style="55" bestFit="1" customWidth="1"/>
    <col min="2565" max="2565" width="12.7109375" style="55" customWidth="1"/>
    <col min="2566" max="2566" width="11.7109375" style="55" bestFit="1" customWidth="1"/>
    <col min="2567" max="2567" width="13.140625" style="55" customWidth="1"/>
    <col min="2568" max="2568" width="27.7109375" style="55" customWidth="1"/>
    <col min="2569" max="2814" width="8.7109375" style="55"/>
    <col min="2815" max="2815" width="20.42578125" style="55" customWidth="1"/>
    <col min="2816" max="2816" width="14.140625" style="55" customWidth="1"/>
    <col min="2817" max="2817" width="13.7109375" style="55" customWidth="1"/>
    <col min="2818" max="2820" width="11.7109375" style="55" bestFit="1" customWidth="1"/>
    <col min="2821" max="2821" width="12.7109375" style="55" customWidth="1"/>
    <col min="2822" max="2822" width="11.7109375" style="55" bestFit="1" customWidth="1"/>
    <col min="2823" max="2823" width="13.140625" style="55" customWidth="1"/>
    <col min="2824" max="2824" width="27.7109375" style="55" customWidth="1"/>
    <col min="2825" max="3070" width="8.7109375" style="55"/>
    <col min="3071" max="3071" width="20.42578125" style="55" customWidth="1"/>
    <col min="3072" max="3072" width="14.140625" style="55" customWidth="1"/>
    <col min="3073" max="3073" width="13.7109375" style="55" customWidth="1"/>
    <col min="3074" max="3076" width="11.7109375" style="55" bestFit="1" customWidth="1"/>
    <col min="3077" max="3077" width="12.7109375" style="55" customWidth="1"/>
    <col min="3078" max="3078" width="11.7109375" style="55" bestFit="1" customWidth="1"/>
    <col min="3079" max="3079" width="13.140625" style="55" customWidth="1"/>
    <col min="3080" max="3080" width="27.7109375" style="55" customWidth="1"/>
    <col min="3081" max="3326" width="8.7109375" style="55"/>
    <col min="3327" max="3327" width="20.42578125" style="55" customWidth="1"/>
    <col min="3328" max="3328" width="14.140625" style="55" customWidth="1"/>
    <col min="3329" max="3329" width="13.7109375" style="55" customWidth="1"/>
    <col min="3330" max="3332" width="11.7109375" style="55" bestFit="1" customWidth="1"/>
    <col min="3333" max="3333" width="12.7109375" style="55" customWidth="1"/>
    <col min="3334" max="3334" width="11.7109375" style="55" bestFit="1" customWidth="1"/>
    <col min="3335" max="3335" width="13.140625" style="55" customWidth="1"/>
    <col min="3336" max="3336" width="27.7109375" style="55" customWidth="1"/>
    <col min="3337" max="3582" width="8.7109375" style="55"/>
    <col min="3583" max="3583" width="20.42578125" style="55" customWidth="1"/>
    <col min="3584" max="3584" width="14.140625" style="55" customWidth="1"/>
    <col min="3585" max="3585" width="13.7109375" style="55" customWidth="1"/>
    <col min="3586" max="3588" width="11.7109375" style="55" bestFit="1" customWidth="1"/>
    <col min="3589" max="3589" width="12.7109375" style="55" customWidth="1"/>
    <col min="3590" max="3590" width="11.7109375" style="55" bestFit="1" customWidth="1"/>
    <col min="3591" max="3591" width="13.140625" style="55" customWidth="1"/>
    <col min="3592" max="3592" width="27.7109375" style="55" customWidth="1"/>
    <col min="3593" max="3838" width="8.7109375" style="55"/>
    <col min="3839" max="3839" width="20.42578125" style="55" customWidth="1"/>
    <col min="3840" max="3840" width="14.140625" style="55" customWidth="1"/>
    <col min="3841" max="3841" width="13.7109375" style="55" customWidth="1"/>
    <col min="3842" max="3844" width="11.7109375" style="55" bestFit="1" customWidth="1"/>
    <col min="3845" max="3845" width="12.7109375" style="55" customWidth="1"/>
    <col min="3846" max="3846" width="11.7109375" style="55" bestFit="1" customWidth="1"/>
    <col min="3847" max="3847" width="13.140625" style="55" customWidth="1"/>
    <col min="3848" max="3848" width="27.7109375" style="55" customWidth="1"/>
    <col min="3849" max="4094" width="8.7109375" style="55"/>
    <col min="4095" max="4095" width="20.42578125" style="55" customWidth="1"/>
    <col min="4096" max="4096" width="14.140625" style="55" customWidth="1"/>
    <col min="4097" max="4097" width="13.7109375" style="55" customWidth="1"/>
    <col min="4098" max="4100" width="11.7109375" style="55" bestFit="1" customWidth="1"/>
    <col min="4101" max="4101" width="12.7109375" style="55" customWidth="1"/>
    <col min="4102" max="4102" width="11.7109375" style="55" bestFit="1" customWidth="1"/>
    <col min="4103" max="4103" width="13.140625" style="55" customWidth="1"/>
    <col min="4104" max="4104" width="27.7109375" style="55" customWidth="1"/>
    <col min="4105" max="4350" width="8.7109375" style="55"/>
    <col min="4351" max="4351" width="20.42578125" style="55" customWidth="1"/>
    <col min="4352" max="4352" width="14.140625" style="55" customWidth="1"/>
    <col min="4353" max="4353" width="13.7109375" style="55" customWidth="1"/>
    <col min="4354" max="4356" width="11.7109375" style="55" bestFit="1" customWidth="1"/>
    <col min="4357" max="4357" width="12.7109375" style="55" customWidth="1"/>
    <col min="4358" max="4358" width="11.7109375" style="55" bestFit="1" customWidth="1"/>
    <col min="4359" max="4359" width="13.140625" style="55" customWidth="1"/>
    <col min="4360" max="4360" width="27.7109375" style="55" customWidth="1"/>
    <col min="4361" max="4606" width="8.7109375" style="55"/>
    <col min="4607" max="4607" width="20.42578125" style="55" customWidth="1"/>
    <col min="4608" max="4608" width="14.140625" style="55" customWidth="1"/>
    <col min="4609" max="4609" width="13.7109375" style="55" customWidth="1"/>
    <col min="4610" max="4612" width="11.7109375" style="55" bestFit="1" customWidth="1"/>
    <col min="4613" max="4613" width="12.7109375" style="55" customWidth="1"/>
    <col min="4614" max="4614" width="11.7109375" style="55" bestFit="1" customWidth="1"/>
    <col min="4615" max="4615" width="13.140625" style="55" customWidth="1"/>
    <col min="4616" max="4616" width="27.7109375" style="55" customWidth="1"/>
    <col min="4617" max="4862" width="8.7109375" style="55"/>
    <col min="4863" max="4863" width="20.42578125" style="55" customWidth="1"/>
    <col min="4864" max="4864" width="14.140625" style="55" customWidth="1"/>
    <col min="4865" max="4865" width="13.7109375" style="55" customWidth="1"/>
    <col min="4866" max="4868" width="11.7109375" style="55" bestFit="1" customWidth="1"/>
    <col min="4869" max="4869" width="12.7109375" style="55" customWidth="1"/>
    <col min="4870" max="4870" width="11.7109375" style="55" bestFit="1" customWidth="1"/>
    <col min="4871" max="4871" width="13.140625" style="55" customWidth="1"/>
    <col min="4872" max="4872" width="27.7109375" style="55" customWidth="1"/>
    <col min="4873" max="5118" width="8.7109375" style="55"/>
    <col min="5119" max="5119" width="20.42578125" style="55" customWidth="1"/>
    <col min="5120" max="5120" width="14.140625" style="55" customWidth="1"/>
    <col min="5121" max="5121" width="13.7109375" style="55" customWidth="1"/>
    <col min="5122" max="5124" width="11.7109375" style="55" bestFit="1" customWidth="1"/>
    <col min="5125" max="5125" width="12.7109375" style="55" customWidth="1"/>
    <col min="5126" max="5126" width="11.7109375" style="55" bestFit="1" customWidth="1"/>
    <col min="5127" max="5127" width="13.140625" style="55" customWidth="1"/>
    <col min="5128" max="5128" width="27.7109375" style="55" customWidth="1"/>
    <col min="5129" max="5374" width="8.7109375" style="55"/>
    <col min="5375" max="5375" width="20.42578125" style="55" customWidth="1"/>
    <col min="5376" max="5376" width="14.140625" style="55" customWidth="1"/>
    <col min="5377" max="5377" width="13.7109375" style="55" customWidth="1"/>
    <col min="5378" max="5380" width="11.7109375" style="55" bestFit="1" customWidth="1"/>
    <col min="5381" max="5381" width="12.7109375" style="55" customWidth="1"/>
    <col min="5382" max="5382" width="11.7109375" style="55" bestFit="1" customWidth="1"/>
    <col min="5383" max="5383" width="13.140625" style="55" customWidth="1"/>
    <col min="5384" max="5384" width="27.7109375" style="55" customWidth="1"/>
    <col min="5385" max="5630" width="8.7109375" style="55"/>
    <col min="5631" max="5631" width="20.42578125" style="55" customWidth="1"/>
    <col min="5632" max="5632" width="14.140625" style="55" customWidth="1"/>
    <col min="5633" max="5633" width="13.7109375" style="55" customWidth="1"/>
    <col min="5634" max="5636" width="11.7109375" style="55" bestFit="1" customWidth="1"/>
    <col min="5637" max="5637" width="12.7109375" style="55" customWidth="1"/>
    <col min="5638" max="5638" width="11.7109375" style="55" bestFit="1" customWidth="1"/>
    <col min="5639" max="5639" width="13.140625" style="55" customWidth="1"/>
    <col min="5640" max="5640" width="27.7109375" style="55" customWidth="1"/>
    <col min="5641" max="5886" width="8.7109375" style="55"/>
    <col min="5887" max="5887" width="20.42578125" style="55" customWidth="1"/>
    <col min="5888" max="5888" width="14.140625" style="55" customWidth="1"/>
    <col min="5889" max="5889" width="13.7109375" style="55" customWidth="1"/>
    <col min="5890" max="5892" width="11.7109375" style="55" bestFit="1" customWidth="1"/>
    <col min="5893" max="5893" width="12.7109375" style="55" customWidth="1"/>
    <col min="5894" max="5894" width="11.7109375" style="55" bestFit="1" customWidth="1"/>
    <col min="5895" max="5895" width="13.140625" style="55" customWidth="1"/>
    <col min="5896" max="5896" width="27.7109375" style="55" customWidth="1"/>
    <col min="5897" max="6142" width="8.7109375" style="55"/>
    <col min="6143" max="6143" width="20.42578125" style="55" customWidth="1"/>
    <col min="6144" max="6144" width="14.140625" style="55" customWidth="1"/>
    <col min="6145" max="6145" width="13.7109375" style="55" customWidth="1"/>
    <col min="6146" max="6148" width="11.7109375" style="55" bestFit="1" customWidth="1"/>
    <col min="6149" max="6149" width="12.7109375" style="55" customWidth="1"/>
    <col min="6150" max="6150" width="11.7109375" style="55" bestFit="1" customWidth="1"/>
    <col min="6151" max="6151" width="13.140625" style="55" customWidth="1"/>
    <col min="6152" max="6152" width="27.7109375" style="55" customWidth="1"/>
    <col min="6153" max="6398" width="8.7109375" style="55"/>
    <col min="6399" max="6399" width="20.42578125" style="55" customWidth="1"/>
    <col min="6400" max="6400" width="14.140625" style="55" customWidth="1"/>
    <col min="6401" max="6401" width="13.7109375" style="55" customWidth="1"/>
    <col min="6402" max="6404" width="11.7109375" style="55" bestFit="1" customWidth="1"/>
    <col min="6405" max="6405" width="12.7109375" style="55" customWidth="1"/>
    <col min="6406" max="6406" width="11.7109375" style="55" bestFit="1" customWidth="1"/>
    <col min="6407" max="6407" width="13.140625" style="55" customWidth="1"/>
    <col min="6408" max="6408" width="27.7109375" style="55" customWidth="1"/>
    <col min="6409" max="6654" width="8.7109375" style="55"/>
    <col min="6655" max="6655" width="20.42578125" style="55" customWidth="1"/>
    <col min="6656" max="6656" width="14.140625" style="55" customWidth="1"/>
    <col min="6657" max="6657" width="13.7109375" style="55" customWidth="1"/>
    <col min="6658" max="6660" width="11.7109375" style="55" bestFit="1" customWidth="1"/>
    <col min="6661" max="6661" width="12.7109375" style="55" customWidth="1"/>
    <col min="6662" max="6662" width="11.7109375" style="55" bestFit="1" customWidth="1"/>
    <col min="6663" max="6663" width="13.140625" style="55" customWidth="1"/>
    <col min="6664" max="6664" width="27.7109375" style="55" customWidth="1"/>
    <col min="6665" max="6910" width="8.7109375" style="55"/>
    <col min="6911" max="6911" width="20.42578125" style="55" customWidth="1"/>
    <col min="6912" max="6912" width="14.140625" style="55" customWidth="1"/>
    <col min="6913" max="6913" width="13.7109375" style="55" customWidth="1"/>
    <col min="6914" max="6916" width="11.7109375" style="55" bestFit="1" customWidth="1"/>
    <col min="6917" max="6917" width="12.7109375" style="55" customWidth="1"/>
    <col min="6918" max="6918" width="11.7109375" style="55" bestFit="1" customWidth="1"/>
    <col min="6919" max="6919" width="13.140625" style="55" customWidth="1"/>
    <col min="6920" max="6920" width="27.7109375" style="55" customWidth="1"/>
    <col min="6921" max="7166" width="8.7109375" style="55"/>
    <col min="7167" max="7167" width="20.42578125" style="55" customWidth="1"/>
    <col min="7168" max="7168" width="14.140625" style="55" customWidth="1"/>
    <col min="7169" max="7169" width="13.7109375" style="55" customWidth="1"/>
    <col min="7170" max="7172" width="11.7109375" style="55" bestFit="1" customWidth="1"/>
    <col min="7173" max="7173" width="12.7109375" style="55" customWidth="1"/>
    <col min="7174" max="7174" width="11.7109375" style="55" bestFit="1" customWidth="1"/>
    <col min="7175" max="7175" width="13.140625" style="55" customWidth="1"/>
    <col min="7176" max="7176" width="27.7109375" style="55" customWidth="1"/>
    <col min="7177" max="7422" width="8.7109375" style="55"/>
    <col min="7423" max="7423" width="20.42578125" style="55" customWidth="1"/>
    <col min="7424" max="7424" width="14.140625" style="55" customWidth="1"/>
    <col min="7425" max="7425" width="13.7109375" style="55" customWidth="1"/>
    <col min="7426" max="7428" width="11.7109375" style="55" bestFit="1" customWidth="1"/>
    <col min="7429" max="7429" width="12.7109375" style="55" customWidth="1"/>
    <col min="7430" max="7430" width="11.7109375" style="55" bestFit="1" customWidth="1"/>
    <col min="7431" max="7431" width="13.140625" style="55" customWidth="1"/>
    <col min="7432" max="7432" width="27.7109375" style="55" customWidth="1"/>
    <col min="7433" max="7678" width="8.7109375" style="55"/>
    <col min="7679" max="7679" width="20.42578125" style="55" customWidth="1"/>
    <col min="7680" max="7680" width="14.140625" style="55" customWidth="1"/>
    <col min="7681" max="7681" width="13.7109375" style="55" customWidth="1"/>
    <col min="7682" max="7684" width="11.7109375" style="55" bestFit="1" customWidth="1"/>
    <col min="7685" max="7685" width="12.7109375" style="55" customWidth="1"/>
    <col min="7686" max="7686" width="11.7109375" style="55" bestFit="1" customWidth="1"/>
    <col min="7687" max="7687" width="13.140625" style="55" customWidth="1"/>
    <col min="7688" max="7688" width="27.7109375" style="55" customWidth="1"/>
    <col min="7689" max="7934" width="8.7109375" style="55"/>
    <col min="7935" max="7935" width="20.42578125" style="55" customWidth="1"/>
    <col min="7936" max="7936" width="14.140625" style="55" customWidth="1"/>
    <col min="7937" max="7937" width="13.7109375" style="55" customWidth="1"/>
    <col min="7938" max="7940" width="11.7109375" style="55" bestFit="1" customWidth="1"/>
    <col min="7941" max="7941" width="12.7109375" style="55" customWidth="1"/>
    <col min="7942" max="7942" width="11.7109375" style="55" bestFit="1" customWidth="1"/>
    <col min="7943" max="7943" width="13.140625" style="55" customWidth="1"/>
    <col min="7944" max="7944" width="27.7109375" style="55" customWidth="1"/>
    <col min="7945" max="8190" width="8.7109375" style="55"/>
    <col min="8191" max="8191" width="20.42578125" style="55" customWidth="1"/>
    <col min="8192" max="8192" width="14.140625" style="55" customWidth="1"/>
    <col min="8193" max="8193" width="13.7109375" style="55" customWidth="1"/>
    <col min="8194" max="8196" width="11.7109375" style="55" bestFit="1" customWidth="1"/>
    <col min="8197" max="8197" width="12.7109375" style="55" customWidth="1"/>
    <col min="8198" max="8198" width="11.7109375" style="55" bestFit="1" customWidth="1"/>
    <col min="8199" max="8199" width="13.140625" style="55" customWidth="1"/>
    <col min="8200" max="8200" width="27.7109375" style="55" customWidth="1"/>
    <col min="8201" max="8446" width="8.7109375" style="55"/>
    <col min="8447" max="8447" width="20.42578125" style="55" customWidth="1"/>
    <col min="8448" max="8448" width="14.140625" style="55" customWidth="1"/>
    <col min="8449" max="8449" width="13.7109375" style="55" customWidth="1"/>
    <col min="8450" max="8452" width="11.7109375" style="55" bestFit="1" customWidth="1"/>
    <col min="8453" max="8453" width="12.7109375" style="55" customWidth="1"/>
    <col min="8454" max="8454" width="11.7109375" style="55" bestFit="1" customWidth="1"/>
    <col min="8455" max="8455" width="13.140625" style="55" customWidth="1"/>
    <col min="8456" max="8456" width="27.7109375" style="55" customWidth="1"/>
    <col min="8457" max="8702" width="8.7109375" style="55"/>
    <col min="8703" max="8703" width="20.42578125" style="55" customWidth="1"/>
    <col min="8704" max="8704" width="14.140625" style="55" customWidth="1"/>
    <col min="8705" max="8705" width="13.7109375" style="55" customWidth="1"/>
    <col min="8706" max="8708" width="11.7109375" style="55" bestFit="1" customWidth="1"/>
    <col min="8709" max="8709" width="12.7109375" style="55" customWidth="1"/>
    <col min="8710" max="8710" width="11.7109375" style="55" bestFit="1" customWidth="1"/>
    <col min="8711" max="8711" width="13.140625" style="55" customWidth="1"/>
    <col min="8712" max="8712" width="27.7109375" style="55" customWidth="1"/>
    <col min="8713" max="8958" width="8.7109375" style="55"/>
    <col min="8959" max="8959" width="20.42578125" style="55" customWidth="1"/>
    <col min="8960" max="8960" width="14.140625" style="55" customWidth="1"/>
    <col min="8961" max="8961" width="13.7109375" style="55" customWidth="1"/>
    <col min="8962" max="8964" width="11.7109375" style="55" bestFit="1" customWidth="1"/>
    <col min="8965" max="8965" width="12.7109375" style="55" customWidth="1"/>
    <col min="8966" max="8966" width="11.7109375" style="55" bestFit="1" customWidth="1"/>
    <col min="8967" max="8967" width="13.140625" style="55" customWidth="1"/>
    <col min="8968" max="8968" width="27.7109375" style="55" customWidth="1"/>
    <col min="8969" max="9214" width="8.7109375" style="55"/>
    <col min="9215" max="9215" width="20.42578125" style="55" customWidth="1"/>
    <col min="9216" max="9216" width="14.140625" style="55" customWidth="1"/>
    <col min="9217" max="9217" width="13.7109375" style="55" customWidth="1"/>
    <col min="9218" max="9220" width="11.7109375" style="55" bestFit="1" customWidth="1"/>
    <col min="9221" max="9221" width="12.7109375" style="55" customWidth="1"/>
    <col min="9222" max="9222" width="11.7109375" style="55" bestFit="1" customWidth="1"/>
    <col min="9223" max="9223" width="13.140625" style="55" customWidth="1"/>
    <col min="9224" max="9224" width="27.7109375" style="55" customWidth="1"/>
    <col min="9225" max="9470" width="8.7109375" style="55"/>
    <col min="9471" max="9471" width="20.42578125" style="55" customWidth="1"/>
    <col min="9472" max="9472" width="14.140625" style="55" customWidth="1"/>
    <col min="9473" max="9473" width="13.7109375" style="55" customWidth="1"/>
    <col min="9474" max="9476" width="11.7109375" style="55" bestFit="1" customWidth="1"/>
    <col min="9477" max="9477" width="12.7109375" style="55" customWidth="1"/>
    <col min="9478" max="9478" width="11.7109375" style="55" bestFit="1" customWidth="1"/>
    <col min="9479" max="9479" width="13.140625" style="55" customWidth="1"/>
    <col min="9480" max="9480" width="27.7109375" style="55" customWidth="1"/>
    <col min="9481" max="9726" width="8.7109375" style="55"/>
    <col min="9727" max="9727" width="20.42578125" style="55" customWidth="1"/>
    <col min="9728" max="9728" width="14.140625" style="55" customWidth="1"/>
    <col min="9729" max="9729" width="13.7109375" style="55" customWidth="1"/>
    <col min="9730" max="9732" width="11.7109375" style="55" bestFit="1" customWidth="1"/>
    <col min="9733" max="9733" width="12.7109375" style="55" customWidth="1"/>
    <col min="9734" max="9734" width="11.7109375" style="55" bestFit="1" customWidth="1"/>
    <col min="9735" max="9735" width="13.140625" style="55" customWidth="1"/>
    <col min="9736" max="9736" width="27.7109375" style="55" customWidth="1"/>
    <col min="9737" max="9982" width="8.7109375" style="55"/>
    <col min="9983" max="9983" width="20.42578125" style="55" customWidth="1"/>
    <col min="9984" max="9984" width="14.140625" style="55" customWidth="1"/>
    <col min="9985" max="9985" width="13.7109375" style="55" customWidth="1"/>
    <col min="9986" max="9988" width="11.7109375" style="55" bestFit="1" customWidth="1"/>
    <col min="9989" max="9989" width="12.7109375" style="55" customWidth="1"/>
    <col min="9990" max="9990" width="11.7109375" style="55" bestFit="1" customWidth="1"/>
    <col min="9991" max="9991" width="13.140625" style="55" customWidth="1"/>
    <col min="9992" max="9992" width="27.7109375" style="55" customWidth="1"/>
    <col min="9993" max="10238" width="8.7109375" style="55"/>
    <col min="10239" max="10239" width="20.42578125" style="55" customWidth="1"/>
    <col min="10240" max="10240" width="14.140625" style="55" customWidth="1"/>
    <col min="10241" max="10241" width="13.7109375" style="55" customWidth="1"/>
    <col min="10242" max="10244" width="11.7109375" style="55" bestFit="1" customWidth="1"/>
    <col min="10245" max="10245" width="12.7109375" style="55" customWidth="1"/>
    <col min="10246" max="10246" width="11.7109375" style="55" bestFit="1" customWidth="1"/>
    <col min="10247" max="10247" width="13.140625" style="55" customWidth="1"/>
    <col min="10248" max="10248" width="27.7109375" style="55" customWidth="1"/>
    <col min="10249" max="10494" width="8.7109375" style="55"/>
    <col min="10495" max="10495" width="20.42578125" style="55" customWidth="1"/>
    <col min="10496" max="10496" width="14.140625" style="55" customWidth="1"/>
    <col min="10497" max="10497" width="13.7109375" style="55" customWidth="1"/>
    <col min="10498" max="10500" width="11.7109375" style="55" bestFit="1" customWidth="1"/>
    <col min="10501" max="10501" width="12.7109375" style="55" customWidth="1"/>
    <col min="10502" max="10502" width="11.7109375" style="55" bestFit="1" customWidth="1"/>
    <col min="10503" max="10503" width="13.140625" style="55" customWidth="1"/>
    <col min="10504" max="10504" width="27.7109375" style="55" customWidth="1"/>
    <col min="10505" max="10750" width="8.7109375" style="55"/>
    <col min="10751" max="10751" width="20.42578125" style="55" customWidth="1"/>
    <col min="10752" max="10752" width="14.140625" style="55" customWidth="1"/>
    <col min="10753" max="10753" width="13.7109375" style="55" customWidth="1"/>
    <col min="10754" max="10756" width="11.7109375" style="55" bestFit="1" customWidth="1"/>
    <col min="10757" max="10757" width="12.7109375" style="55" customWidth="1"/>
    <col min="10758" max="10758" width="11.7109375" style="55" bestFit="1" customWidth="1"/>
    <col min="10759" max="10759" width="13.140625" style="55" customWidth="1"/>
    <col min="10760" max="10760" width="27.7109375" style="55" customWidth="1"/>
    <col min="10761" max="11006" width="8.7109375" style="55"/>
    <col min="11007" max="11007" width="20.42578125" style="55" customWidth="1"/>
    <col min="11008" max="11008" width="14.140625" style="55" customWidth="1"/>
    <col min="11009" max="11009" width="13.7109375" style="55" customWidth="1"/>
    <col min="11010" max="11012" width="11.7109375" style="55" bestFit="1" customWidth="1"/>
    <col min="11013" max="11013" width="12.7109375" style="55" customWidth="1"/>
    <col min="11014" max="11014" width="11.7109375" style="55" bestFit="1" customWidth="1"/>
    <col min="11015" max="11015" width="13.140625" style="55" customWidth="1"/>
    <col min="11016" max="11016" width="27.7109375" style="55" customWidth="1"/>
    <col min="11017" max="11262" width="8.7109375" style="55"/>
    <col min="11263" max="11263" width="20.42578125" style="55" customWidth="1"/>
    <col min="11264" max="11264" width="14.140625" style="55" customWidth="1"/>
    <col min="11265" max="11265" width="13.7109375" style="55" customWidth="1"/>
    <col min="11266" max="11268" width="11.7109375" style="55" bestFit="1" customWidth="1"/>
    <col min="11269" max="11269" width="12.7109375" style="55" customWidth="1"/>
    <col min="11270" max="11270" width="11.7109375" style="55" bestFit="1" customWidth="1"/>
    <col min="11271" max="11271" width="13.140625" style="55" customWidth="1"/>
    <col min="11272" max="11272" width="27.7109375" style="55" customWidth="1"/>
    <col min="11273" max="11518" width="8.7109375" style="55"/>
    <col min="11519" max="11519" width="20.42578125" style="55" customWidth="1"/>
    <col min="11520" max="11520" width="14.140625" style="55" customWidth="1"/>
    <col min="11521" max="11521" width="13.7109375" style="55" customWidth="1"/>
    <col min="11522" max="11524" width="11.7109375" style="55" bestFit="1" customWidth="1"/>
    <col min="11525" max="11525" width="12.7109375" style="55" customWidth="1"/>
    <col min="11526" max="11526" width="11.7109375" style="55" bestFit="1" customWidth="1"/>
    <col min="11527" max="11527" width="13.140625" style="55" customWidth="1"/>
    <col min="11528" max="11528" width="27.7109375" style="55" customWidth="1"/>
    <col min="11529" max="11774" width="8.7109375" style="55"/>
    <col min="11775" max="11775" width="20.42578125" style="55" customWidth="1"/>
    <col min="11776" max="11776" width="14.140625" style="55" customWidth="1"/>
    <col min="11777" max="11777" width="13.7109375" style="55" customWidth="1"/>
    <col min="11778" max="11780" width="11.7109375" style="55" bestFit="1" customWidth="1"/>
    <col min="11781" max="11781" width="12.7109375" style="55" customWidth="1"/>
    <col min="11782" max="11782" width="11.7109375" style="55" bestFit="1" customWidth="1"/>
    <col min="11783" max="11783" width="13.140625" style="55" customWidth="1"/>
    <col min="11784" max="11784" width="27.7109375" style="55" customWidth="1"/>
    <col min="11785" max="12030" width="8.7109375" style="55"/>
    <col min="12031" max="12031" width="20.42578125" style="55" customWidth="1"/>
    <col min="12032" max="12032" width="14.140625" style="55" customWidth="1"/>
    <col min="12033" max="12033" width="13.7109375" style="55" customWidth="1"/>
    <col min="12034" max="12036" width="11.7109375" style="55" bestFit="1" customWidth="1"/>
    <col min="12037" max="12037" width="12.7109375" style="55" customWidth="1"/>
    <col min="12038" max="12038" width="11.7109375" style="55" bestFit="1" customWidth="1"/>
    <col min="12039" max="12039" width="13.140625" style="55" customWidth="1"/>
    <col min="12040" max="12040" width="27.7109375" style="55" customWidth="1"/>
    <col min="12041" max="12286" width="8.7109375" style="55"/>
    <col min="12287" max="12287" width="20.42578125" style="55" customWidth="1"/>
    <col min="12288" max="12288" width="14.140625" style="55" customWidth="1"/>
    <col min="12289" max="12289" width="13.7109375" style="55" customWidth="1"/>
    <col min="12290" max="12292" width="11.7109375" style="55" bestFit="1" customWidth="1"/>
    <col min="12293" max="12293" width="12.7109375" style="55" customWidth="1"/>
    <col min="12294" max="12294" width="11.7109375" style="55" bestFit="1" customWidth="1"/>
    <col min="12295" max="12295" width="13.140625" style="55" customWidth="1"/>
    <col min="12296" max="12296" width="27.7109375" style="55" customWidth="1"/>
    <col min="12297" max="12542" width="8.7109375" style="55"/>
    <col min="12543" max="12543" width="20.42578125" style="55" customWidth="1"/>
    <col min="12544" max="12544" width="14.140625" style="55" customWidth="1"/>
    <col min="12545" max="12545" width="13.7109375" style="55" customWidth="1"/>
    <col min="12546" max="12548" width="11.7109375" style="55" bestFit="1" customWidth="1"/>
    <col min="12549" max="12549" width="12.7109375" style="55" customWidth="1"/>
    <col min="12550" max="12550" width="11.7109375" style="55" bestFit="1" customWidth="1"/>
    <col min="12551" max="12551" width="13.140625" style="55" customWidth="1"/>
    <col min="12552" max="12552" width="27.7109375" style="55" customWidth="1"/>
    <col min="12553" max="12798" width="8.7109375" style="55"/>
    <col min="12799" max="12799" width="20.42578125" style="55" customWidth="1"/>
    <col min="12800" max="12800" width="14.140625" style="55" customWidth="1"/>
    <col min="12801" max="12801" width="13.7109375" style="55" customWidth="1"/>
    <col min="12802" max="12804" width="11.7109375" style="55" bestFit="1" customWidth="1"/>
    <col min="12805" max="12805" width="12.7109375" style="55" customWidth="1"/>
    <col min="12806" max="12806" width="11.7109375" style="55" bestFit="1" customWidth="1"/>
    <col min="12807" max="12807" width="13.140625" style="55" customWidth="1"/>
    <col min="12808" max="12808" width="27.7109375" style="55" customWidth="1"/>
    <col min="12809" max="13054" width="8.7109375" style="55"/>
    <col min="13055" max="13055" width="20.42578125" style="55" customWidth="1"/>
    <col min="13056" max="13056" width="14.140625" style="55" customWidth="1"/>
    <col min="13057" max="13057" width="13.7109375" style="55" customWidth="1"/>
    <col min="13058" max="13060" width="11.7109375" style="55" bestFit="1" customWidth="1"/>
    <col min="13061" max="13061" width="12.7109375" style="55" customWidth="1"/>
    <col min="13062" max="13062" width="11.7109375" style="55" bestFit="1" customWidth="1"/>
    <col min="13063" max="13063" width="13.140625" style="55" customWidth="1"/>
    <col min="13064" max="13064" width="27.7109375" style="55" customWidth="1"/>
    <col min="13065" max="13310" width="8.7109375" style="55"/>
    <col min="13311" max="13311" width="20.42578125" style="55" customWidth="1"/>
    <col min="13312" max="13312" width="14.140625" style="55" customWidth="1"/>
    <col min="13313" max="13313" width="13.7109375" style="55" customWidth="1"/>
    <col min="13314" max="13316" width="11.7109375" style="55" bestFit="1" customWidth="1"/>
    <col min="13317" max="13317" width="12.7109375" style="55" customWidth="1"/>
    <col min="13318" max="13318" width="11.7109375" style="55" bestFit="1" customWidth="1"/>
    <col min="13319" max="13319" width="13.140625" style="55" customWidth="1"/>
    <col min="13320" max="13320" width="27.7109375" style="55" customWidth="1"/>
    <col min="13321" max="13566" width="8.7109375" style="55"/>
    <col min="13567" max="13567" width="20.42578125" style="55" customWidth="1"/>
    <col min="13568" max="13568" width="14.140625" style="55" customWidth="1"/>
    <col min="13569" max="13569" width="13.7109375" style="55" customWidth="1"/>
    <col min="13570" max="13572" width="11.7109375" style="55" bestFit="1" customWidth="1"/>
    <col min="13573" max="13573" width="12.7109375" style="55" customWidth="1"/>
    <col min="13574" max="13574" width="11.7109375" style="55" bestFit="1" customWidth="1"/>
    <col min="13575" max="13575" width="13.140625" style="55" customWidth="1"/>
    <col min="13576" max="13576" width="27.7109375" style="55" customWidth="1"/>
    <col min="13577" max="13822" width="8.7109375" style="55"/>
    <col min="13823" max="13823" width="20.42578125" style="55" customWidth="1"/>
    <col min="13824" max="13824" width="14.140625" style="55" customWidth="1"/>
    <col min="13825" max="13825" width="13.7109375" style="55" customWidth="1"/>
    <col min="13826" max="13828" width="11.7109375" style="55" bestFit="1" customWidth="1"/>
    <col min="13829" max="13829" width="12.7109375" style="55" customWidth="1"/>
    <col min="13830" max="13830" width="11.7109375" style="55" bestFit="1" customWidth="1"/>
    <col min="13831" max="13831" width="13.140625" style="55" customWidth="1"/>
    <col min="13832" max="13832" width="27.7109375" style="55" customWidth="1"/>
    <col min="13833" max="14078" width="8.7109375" style="55"/>
    <col min="14079" max="14079" width="20.42578125" style="55" customWidth="1"/>
    <col min="14080" max="14080" width="14.140625" style="55" customWidth="1"/>
    <col min="14081" max="14081" width="13.7109375" style="55" customWidth="1"/>
    <col min="14082" max="14084" width="11.7109375" style="55" bestFit="1" customWidth="1"/>
    <col min="14085" max="14085" width="12.7109375" style="55" customWidth="1"/>
    <col min="14086" max="14086" width="11.7109375" style="55" bestFit="1" customWidth="1"/>
    <col min="14087" max="14087" width="13.140625" style="55" customWidth="1"/>
    <col min="14088" max="14088" width="27.7109375" style="55" customWidth="1"/>
    <col min="14089" max="14334" width="8.7109375" style="55"/>
    <col min="14335" max="14335" width="20.42578125" style="55" customWidth="1"/>
    <col min="14336" max="14336" width="14.140625" style="55" customWidth="1"/>
    <col min="14337" max="14337" width="13.7109375" style="55" customWidth="1"/>
    <col min="14338" max="14340" width="11.7109375" style="55" bestFit="1" customWidth="1"/>
    <col min="14341" max="14341" width="12.7109375" style="55" customWidth="1"/>
    <col min="14342" max="14342" width="11.7109375" style="55" bestFit="1" customWidth="1"/>
    <col min="14343" max="14343" width="13.140625" style="55" customWidth="1"/>
    <col min="14344" max="14344" width="27.7109375" style="55" customWidth="1"/>
    <col min="14345" max="14590" width="8.7109375" style="55"/>
    <col min="14591" max="14591" width="20.42578125" style="55" customWidth="1"/>
    <col min="14592" max="14592" width="14.140625" style="55" customWidth="1"/>
    <col min="14593" max="14593" width="13.7109375" style="55" customWidth="1"/>
    <col min="14594" max="14596" width="11.7109375" style="55" bestFit="1" customWidth="1"/>
    <col min="14597" max="14597" width="12.7109375" style="55" customWidth="1"/>
    <col min="14598" max="14598" width="11.7109375" style="55" bestFit="1" customWidth="1"/>
    <col min="14599" max="14599" width="13.140625" style="55" customWidth="1"/>
    <col min="14600" max="14600" width="27.7109375" style="55" customWidth="1"/>
    <col min="14601" max="14846" width="8.7109375" style="55"/>
    <col min="14847" max="14847" width="20.42578125" style="55" customWidth="1"/>
    <col min="14848" max="14848" width="14.140625" style="55" customWidth="1"/>
    <col min="14849" max="14849" width="13.7109375" style="55" customWidth="1"/>
    <col min="14850" max="14852" width="11.7109375" style="55" bestFit="1" customWidth="1"/>
    <col min="14853" max="14853" width="12.7109375" style="55" customWidth="1"/>
    <col min="14854" max="14854" width="11.7109375" style="55" bestFit="1" customWidth="1"/>
    <col min="14855" max="14855" width="13.140625" style="55" customWidth="1"/>
    <col min="14856" max="14856" width="27.7109375" style="55" customWidth="1"/>
    <col min="14857" max="15102" width="8.7109375" style="55"/>
    <col min="15103" max="15103" width="20.42578125" style="55" customWidth="1"/>
    <col min="15104" max="15104" width="14.140625" style="55" customWidth="1"/>
    <col min="15105" max="15105" width="13.7109375" style="55" customWidth="1"/>
    <col min="15106" max="15108" width="11.7109375" style="55" bestFit="1" customWidth="1"/>
    <col min="15109" max="15109" width="12.7109375" style="55" customWidth="1"/>
    <col min="15110" max="15110" width="11.7109375" style="55" bestFit="1" customWidth="1"/>
    <col min="15111" max="15111" width="13.140625" style="55" customWidth="1"/>
    <col min="15112" max="15112" width="27.7109375" style="55" customWidth="1"/>
    <col min="15113" max="15358" width="8.7109375" style="55"/>
    <col min="15359" max="15359" width="20.42578125" style="55" customWidth="1"/>
    <col min="15360" max="15360" width="14.140625" style="55" customWidth="1"/>
    <col min="15361" max="15361" width="13.7109375" style="55" customWidth="1"/>
    <col min="15362" max="15364" width="11.7109375" style="55" bestFit="1" customWidth="1"/>
    <col min="15365" max="15365" width="12.7109375" style="55" customWidth="1"/>
    <col min="15366" max="15366" width="11.7109375" style="55" bestFit="1" customWidth="1"/>
    <col min="15367" max="15367" width="13.140625" style="55" customWidth="1"/>
    <col min="15368" max="15368" width="27.7109375" style="55" customWidth="1"/>
    <col min="15369" max="15614" width="8.7109375" style="55"/>
    <col min="15615" max="15615" width="20.42578125" style="55" customWidth="1"/>
    <col min="15616" max="15616" width="14.140625" style="55" customWidth="1"/>
    <col min="15617" max="15617" width="13.7109375" style="55" customWidth="1"/>
    <col min="15618" max="15620" width="11.7109375" style="55" bestFit="1" customWidth="1"/>
    <col min="15621" max="15621" width="12.7109375" style="55" customWidth="1"/>
    <col min="15622" max="15622" width="11.7109375" style="55" bestFit="1" customWidth="1"/>
    <col min="15623" max="15623" width="13.140625" style="55" customWidth="1"/>
    <col min="15624" max="15624" width="27.7109375" style="55" customWidth="1"/>
    <col min="15625" max="15870" width="8.7109375" style="55"/>
    <col min="15871" max="15871" width="20.42578125" style="55" customWidth="1"/>
    <col min="15872" max="15872" width="14.140625" style="55" customWidth="1"/>
    <col min="15873" max="15873" width="13.7109375" style="55" customWidth="1"/>
    <col min="15874" max="15876" width="11.7109375" style="55" bestFit="1" customWidth="1"/>
    <col min="15877" max="15877" width="12.7109375" style="55" customWidth="1"/>
    <col min="15878" max="15878" width="11.7109375" style="55" bestFit="1" customWidth="1"/>
    <col min="15879" max="15879" width="13.140625" style="55" customWidth="1"/>
    <col min="15880" max="15880" width="27.7109375" style="55" customWidth="1"/>
    <col min="15881" max="16126" width="8.7109375" style="55"/>
    <col min="16127" max="16127" width="20.42578125" style="55" customWidth="1"/>
    <col min="16128" max="16128" width="14.140625" style="55" customWidth="1"/>
    <col min="16129" max="16129" width="13.7109375" style="55" customWidth="1"/>
    <col min="16130" max="16132" width="11.7109375" style="55" bestFit="1" customWidth="1"/>
    <col min="16133" max="16133" width="12.7109375" style="55" customWidth="1"/>
    <col min="16134" max="16134" width="11.7109375" style="55" bestFit="1" customWidth="1"/>
    <col min="16135" max="16135" width="13.140625" style="55" customWidth="1"/>
    <col min="16136" max="16136" width="27.7109375" style="55" customWidth="1"/>
    <col min="16137" max="16384" width="8.7109375" style="55"/>
  </cols>
  <sheetData>
    <row r="1" spans="1:39" ht="28.5" customHeight="1" x14ac:dyDescent="0.2">
      <c r="A1" s="646" t="s">
        <v>372</v>
      </c>
      <c r="B1" s="646"/>
      <c r="C1" s="646"/>
      <c r="D1" s="646"/>
      <c r="E1" s="646"/>
      <c r="F1" s="646"/>
      <c r="G1" s="646"/>
      <c r="H1" s="646"/>
    </row>
    <row r="2" spans="1:39" ht="15.75" thickBot="1" x14ac:dyDescent="0.3">
      <c r="A2" s="148"/>
      <c r="B2" s="601"/>
      <c r="C2" s="601"/>
      <c r="D2" s="601"/>
      <c r="E2" s="601"/>
      <c r="F2" s="601"/>
      <c r="G2" s="601"/>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39" ht="15.75" thickTop="1" x14ac:dyDescent="0.25">
      <c r="A3" s="148"/>
      <c r="B3" s="162" t="s">
        <v>371</v>
      </c>
      <c r="C3" s="163">
        <v>2023</v>
      </c>
      <c r="D3" s="163">
        <v>2024</v>
      </c>
      <c r="E3" s="163">
        <v>2025</v>
      </c>
      <c r="F3" s="164">
        <v>2026</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1:39" ht="28.5" x14ac:dyDescent="0.2">
      <c r="A4" s="148"/>
      <c r="B4" s="165" t="s">
        <v>23</v>
      </c>
      <c r="C4" s="153">
        <v>5000000</v>
      </c>
      <c r="D4" s="153">
        <f>+(C4*H5)+C4</f>
        <v>5125000</v>
      </c>
      <c r="E4" s="153">
        <f>+(D4*H5)+D4</f>
        <v>5253125</v>
      </c>
      <c r="F4" s="166">
        <f>+(E4*H5)+E4</f>
        <v>5384453.125</v>
      </c>
      <c r="H4" s="566" t="s">
        <v>24</v>
      </c>
      <c r="I4" s="90" t="s">
        <v>30</v>
      </c>
      <c r="J4" s="90" t="s">
        <v>31</v>
      </c>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39" ht="15" thickBot="1" x14ac:dyDescent="0.25">
      <c r="A5" s="148"/>
      <c r="B5" s="167" t="s">
        <v>25</v>
      </c>
      <c r="C5" s="168">
        <v>2000000</v>
      </c>
      <c r="D5" s="168">
        <f>+(C5*H5)+C5</f>
        <v>2050000</v>
      </c>
      <c r="E5" s="168">
        <f>+(D5*H5)+D5</f>
        <v>2101250</v>
      </c>
      <c r="F5" s="169">
        <f>+(E5*H5)+E5</f>
        <v>2153781.25</v>
      </c>
      <c r="H5" s="567">
        <v>2.5000000000000001E-2</v>
      </c>
      <c r="I5" s="91">
        <v>4.4999999999999998E-2</v>
      </c>
      <c r="J5" s="91">
        <v>0.04</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1:39" ht="15" thickTop="1" x14ac:dyDescent="0.2">
      <c r="A6" s="54"/>
      <c r="D6" s="56"/>
    </row>
    <row r="7" spans="1:39" ht="27.6" customHeight="1" x14ac:dyDescent="0.2">
      <c r="A7" s="54"/>
    </row>
    <row r="8" spans="1:39" ht="15.75" customHeight="1" x14ac:dyDescent="0.25">
      <c r="A8" s="647"/>
      <c r="B8" s="602" t="s">
        <v>192</v>
      </c>
      <c r="C8" s="603"/>
      <c r="D8" s="171" t="s">
        <v>32</v>
      </c>
      <c r="E8" s="172" t="s">
        <v>197</v>
      </c>
      <c r="F8" s="172"/>
      <c r="G8" s="172"/>
      <c r="H8" s="568" t="s">
        <v>34</v>
      </c>
      <c r="I8" s="172" t="s">
        <v>193</v>
      </c>
      <c r="J8" s="272"/>
    </row>
    <row r="9" spans="1:39" ht="15" x14ac:dyDescent="0.25">
      <c r="A9" s="648"/>
      <c r="B9" s="604"/>
      <c r="C9" s="605"/>
      <c r="D9" s="173">
        <v>2023</v>
      </c>
      <c r="E9" s="173">
        <v>2024</v>
      </c>
      <c r="F9" s="173">
        <v>2025</v>
      </c>
      <c r="G9" s="173">
        <v>2026</v>
      </c>
      <c r="H9" s="569"/>
      <c r="I9" s="173"/>
      <c r="J9" s="136"/>
    </row>
    <row r="10" spans="1:39" ht="32.1" customHeight="1" x14ac:dyDescent="0.25">
      <c r="A10" s="179">
        <v>1</v>
      </c>
      <c r="B10" s="67" t="s">
        <v>698</v>
      </c>
      <c r="C10" s="175" t="s">
        <v>51</v>
      </c>
      <c r="D10" s="68">
        <f>+C4</f>
        <v>5000000</v>
      </c>
      <c r="E10" s="68">
        <f>+D4</f>
        <v>5125000</v>
      </c>
      <c r="F10" s="68">
        <f t="shared" ref="F10:G10" si="0">+E4</f>
        <v>5253125</v>
      </c>
      <c r="G10" s="68">
        <f t="shared" si="0"/>
        <v>5384453.125</v>
      </c>
      <c r="H10" s="570" t="s">
        <v>196</v>
      </c>
      <c r="I10" s="68" t="s">
        <v>194</v>
      </c>
      <c r="J10" s="136"/>
    </row>
    <row r="11" spans="1:39" ht="113.25" customHeight="1" x14ac:dyDescent="0.25">
      <c r="A11" s="179">
        <v>2</v>
      </c>
      <c r="B11" s="67" t="s">
        <v>390</v>
      </c>
      <c r="C11" s="175" t="s">
        <v>51</v>
      </c>
      <c r="D11" s="68">
        <f>+C4</f>
        <v>5000000</v>
      </c>
      <c r="E11" s="68">
        <f>+D4</f>
        <v>5125000</v>
      </c>
      <c r="F11" s="68">
        <f>+E4</f>
        <v>5253125</v>
      </c>
      <c r="G11" s="68">
        <f>+F4</f>
        <v>5384453.125</v>
      </c>
      <c r="H11" s="570" t="s">
        <v>741</v>
      </c>
      <c r="I11" s="68" t="s">
        <v>195</v>
      </c>
      <c r="J11" s="136"/>
    </row>
    <row r="12" spans="1:39" ht="26.25" customHeight="1" x14ac:dyDescent="0.25">
      <c r="A12" s="649" t="s">
        <v>380</v>
      </c>
      <c r="B12" s="650"/>
      <c r="C12" s="650"/>
      <c r="D12" s="650"/>
      <c r="E12" s="650"/>
      <c r="F12" s="650"/>
      <c r="G12" s="650"/>
      <c r="H12" s="650"/>
      <c r="I12" s="651"/>
      <c r="J12" s="136"/>
    </row>
    <row r="13" spans="1:39" ht="15" x14ac:dyDescent="0.25">
      <c r="A13" s="593"/>
      <c r="B13" s="594"/>
      <c r="C13" s="594"/>
      <c r="D13" s="173">
        <v>2023</v>
      </c>
      <c r="E13" s="173">
        <v>2024</v>
      </c>
      <c r="F13" s="173">
        <v>2025</v>
      </c>
      <c r="G13" s="173">
        <v>2026</v>
      </c>
      <c r="H13" s="569"/>
      <c r="I13" s="173"/>
      <c r="J13" s="136"/>
    </row>
    <row r="14" spans="1:39" ht="45.75" customHeight="1" x14ac:dyDescent="0.25">
      <c r="A14" s="174">
        <v>3.1</v>
      </c>
      <c r="B14" s="154" t="s">
        <v>35</v>
      </c>
      <c r="C14" s="176" t="s">
        <v>51</v>
      </c>
      <c r="D14" s="92"/>
      <c r="E14" s="92"/>
      <c r="F14" s="92">
        <f>+F11</f>
        <v>5253125</v>
      </c>
      <c r="G14" s="92"/>
      <c r="H14" s="314" t="s">
        <v>572</v>
      </c>
      <c r="I14" s="92"/>
      <c r="J14" s="272"/>
    </row>
    <row r="15" spans="1:39" ht="53.1" customHeight="1" x14ac:dyDescent="0.2">
      <c r="A15" s="174" t="s">
        <v>382</v>
      </c>
      <c r="B15" s="154" t="s">
        <v>379</v>
      </c>
      <c r="C15" s="176" t="s">
        <v>51</v>
      </c>
      <c r="D15" s="93">
        <f>+D14/1.8</f>
        <v>0</v>
      </c>
      <c r="E15" s="93">
        <f>+E14/1.8</f>
        <v>0</v>
      </c>
      <c r="F15" s="93">
        <f>+F14/1.8</f>
        <v>2918402.7777777775</v>
      </c>
      <c r="G15" s="93">
        <f>+G14/1.8</f>
        <v>0</v>
      </c>
      <c r="H15" s="314" t="s">
        <v>378</v>
      </c>
      <c r="I15" s="109"/>
      <c r="J15" s="273"/>
    </row>
    <row r="16" spans="1:39" ht="58.5" customHeight="1" x14ac:dyDescent="0.25">
      <c r="A16" s="174" t="s">
        <v>383</v>
      </c>
      <c r="B16" s="154" t="s">
        <v>36</v>
      </c>
      <c r="C16" s="176" t="s">
        <v>51</v>
      </c>
      <c r="D16" s="93">
        <f>0.1*D15</f>
        <v>0</v>
      </c>
      <c r="E16" s="93">
        <f>0.1*E15</f>
        <v>0</v>
      </c>
      <c r="F16" s="93">
        <f>0.1*F15</f>
        <v>291840.27777777775</v>
      </c>
      <c r="G16" s="93">
        <f>0.1*G15</f>
        <v>0</v>
      </c>
      <c r="H16" s="314" t="s">
        <v>37</v>
      </c>
      <c r="I16" s="93"/>
      <c r="J16" s="136"/>
    </row>
    <row r="17" spans="1:10" ht="33.75" customHeight="1" x14ac:dyDescent="0.25">
      <c r="A17" s="174">
        <v>3.3</v>
      </c>
      <c r="B17" s="154" t="s">
        <v>38</v>
      </c>
      <c r="C17" s="176" t="s">
        <v>51</v>
      </c>
      <c r="D17" s="93">
        <f>+D15+D16</f>
        <v>0</v>
      </c>
      <c r="E17" s="93">
        <f>+E15+E16</f>
        <v>0</v>
      </c>
      <c r="F17" s="93">
        <f>+F15+F16</f>
        <v>3210243.055555555</v>
      </c>
      <c r="G17" s="93">
        <f>+G15+G16</f>
        <v>0</v>
      </c>
      <c r="H17" s="314"/>
      <c r="I17" s="315" t="s">
        <v>539</v>
      </c>
      <c r="J17" s="272"/>
    </row>
    <row r="18" spans="1:10" ht="27" customHeight="1" x14ac:dyDescent="0.25">
      <c r="A18" s="649" t="s">
        <v>381</v>
      </c>
      <c r="B18" s="652"/>
      <c r="C18" s="652"/>
      <c r="D18" s="650"/>
      <c r="E18" s="650"/>
      <c r="F18" s="650"/>
      <c r="G18" s="650"/>
      <c r="H18" s="650"/>
      <c r="I18" s="651"/>
      <c r="J18" s="136"/>
    </row>
    <row r="19" spans="1:10" ht="15" x14ac:dyDescent="0.25">
      <c r="A19" s="593"/>
      <c r="B19" s="594"/>
      <c r="C19" s="594"/>
      <c r="D19" s="173">
        <v>2023</v>
      </c>
      <c r="E19" s="173">
        <v>2024</v>
      </c>
      <c r="F19" s="173">
        <v>2025</v>
      </c>
      <c r="G19" s="173">
        <v>2026</v>
      </c>
      <c r="H19" s="569"/>
      <c r="I19" s="173"/>
      <c r="J19" s="136"/>
    </row>
    <row r="20" spans="1:10" ht="55.5" customHeight="1" x14ac:dyDescent="0.25">
      <c r="A20" s="188">
        <v>4.0999999999999996</v>
      </c>
      <c r="B20" s="156" t="s">
        <v>687</v>
      </c>
      <c r="C20" s="177" t="s">
        <v>51</v>
      </c>
      <c r="D20" s="178">
        <v>1000000</v>
      </c>
      <c r="E20" s="94">
        <v>1025000</v>
      </c>
      <c r="F20" s="94">
        <v>1050625</v>
      </c>
      <c r="G20" s="94">
        <v>1076890.625</v>
      </c>
      <c r="H20" s="571" t="s">
        <v>203</v>
      </c>
      <c r="I20" s="110" t="s">
        <v>205</v>
      </c>
      <c r="J20" s="136"/>
    </row>
    <row r="21" spans="1:10" ht="55.5" customHeight="1" x14ac:dyDescent="0.25">
      <c r="A21" s="188" t="s">
        <v>384</v>
      </c>
      <c r="B21" s="156" t="s">
        <v>688</v>
      </c>
      <c r="C21" s="177" t="s">
        <v>51</v>
      </c>
      <c r="D21" s="94">
        <f>+C4*$I$5</f>
        <v>225000</v>
      </c>
      <c r="E21" s="94">
        <f>+D4*$I$5</f>
        <v>230625</v>
      </c>
      <c r="F21" s="94">
        <f>+E4*$I$5</f>
        <v>236390.625</v>
      </c>
      <c r="G21" s="94">
        <f>+F4*$I$5</f>
        <v>242300.390625</v>
      </c>
      <c r="H21" s="571" t="s">
        <v>39</v>
      </c>
      <c r="I21" s="94"/>
      <c r="J21" s="136"/>
    </row>
    <row r="22" spans="1:10" ht="57" customHeight="1" x14ac:dyDescent="0.25">
      <c r="A22" s="188" t="s">
        <v>385</v>
      </c>
      <c r="B22" s="156" t="s">
        <v>391</v>
      </c>
      <c r="C22" s="177" t="s">
        <v>50</v>
      </c>
      <c r="D22" s="95">
        <v>0.85</v>
      </c>
      <c r="E22" s="95">
        <v>0.9</v>
      </c>
      <c r="F22" s="95">
        <v>0.95</v>
      </c>
      <c r="G22" s="95">
        <v>1</v>
      </c>
      <c r="H22" s="571" t="s">
        <v>40</v>
      </c>
      <c r="I22" s="95"/>
      <c r="J22" s="136"/>
    </row>
    <row r="23" spans="1:10" ht="52.5" customHeight="1" x14ac:dyDescent="0.25">
      <c r="A23" s="188" t="s">
        <v>386</v>
      </c>
      <c r="B23" s="156" t="s">
        <v>200</v>
      </c>
      <c r="C23" s="177" t="s">
        <v>51</v>
      </c>
      <c r="D23" s="94">
        <f>+D21*D22</f>
        <v>191250</v>
      </c>
      <c r="E23" s="94">
        <f t="shared" ref="E23:G23" si="1">+E21*E22</f>
        <v>207562.5</v>
      </c>
      <c r="F23" s="94">
        <f t="shared" si="1"/>
        <v>224571.09375</v>
      </c>
      <c r="G23" s="94">
        <f t="shared" si="1"/>
        <v>242300.390625</v>
      </c>
      <c r="H23" s="571" t="s">
        <v>41</v>
      </c>
      <c r="I23" s="110" t="s">
        <v>199</v>
      </c>
      <c r="J23" s="136"/>
    </row>
    <row r="24" spans="1:10" ht="57" customHeight="1" x14ac:dyDescent="0.25">
      <c r="A24" s="188" t="s">
        <v>387</v>
      </c>
      <c r="B24" s="156" t="s">
        <v>204</v>
      </c>
      <c r="C24" s="177" t="s">
        <v>51</v>
      </c>
      <c r="D24" s="94">
        <f>+C4*$J$5</f>
        <v>200000</v>
      </c>
      <c r="E24" s="94">
        <f>+D4*$J$5</f>
        <v>205000</v>
      </c>
      <c r="F24" s="94">
        <f>+E4*$J$5</f>
        <v>210125</v>
      </c>
      <c r="G24" s="94">
        <f>+F4*$J$5</f>
        <v>215378.125</v>
      </c>
      <c r="H24" s="571" t="s">
        <v>42</v>
      </c>
      <c r="I24" s="94"/>
      <c r="J24" s="136"/>
    </row>
    <row r="25" spans="1:10" ht="57" customHeight="1" x14ac:dyDescent="0.25">
      <c r="A25" s="188" t="s">
        <v>388</v>
      </c>
      <c r="B25" s="156" t="s">
        <v>392</v>
      </c>
      <c r="C25" s="177" t="s">
        <v>50</v>
      </c>
      <c r="D25" s="95">
        <v>0.75</v>
      </c>
      <c r="E25" s="95">
        <v>0.8</v>
      </c>
      <c r="F25" s="95">
        <v>0.85</v>
      </c>
      <c r="G25" s="95">
        <v>0.9</v>
      </c>
      <c r="H25" s="571" t="s">
        <v>43</v>
      </c>
      <c r="I25" s="95"/>
      <c r="J25" s="136"/>
    </row>
    <row r="26" spans="1:10" ht="57" customHeight="1" x14ac:dyDescent="0.25">
      <c r="A26" s="188" t="s">
        <v>389</v>
      </c>
      <c r="B26" s="156" t="s">
        <v>689</v>
      </c>
      <c r="C26" s="177" t="s">
        <v>51</v>
      </c>
      <c r="D26" s="94">
        <f t="shared" ref="D26:G26" si="2">+D24*D25</f>
        <v>150000</v>
      </c>
      <c r="E26" s="94">
        <f t="shared" si="2"/>
        <v>164000</v>
      </c>
      <c r="F26" s="94">
        <f t="shared" si="2"/>
        <v>178606.25</v>
      </c>
      <c r="G26" s="94">
        <f t="shared" si="2"/>
        <v>193840.3125</v>
      </c>
      <c r="H26" s="571" t="s">
        <v>44</v>
      </c>
      <c r="I26" s="110" t="s">
        <v>201</v>
      </c>
      <c r="J26" s="136"/>
    </row>
    <row r="27" spans="1:10" ht="57" customHeight="1" x14ac:dyDescent="0.25">
      <c r="A27" s="188">
        <v>4.4000000000000004</v>
      </c>
      <c r="B27" s="156" t="s">
        <v>699</v>
      </c>
      <c r="C27" s="177" t="s">
        <v>51</v>
      </c>
      <c r="D27" s="94">
        <v>85000</v>
      </c>
      <c r="E27" s="94">
        <v>85000</v>
      </c>
      <c r="F27" s="94">
        <v>89000</v>
      </c>
      <c r="G27" s="94">
        <v>92000</v>
      </c>
      <c r="H27" s="571" t="s">
        <v>742</v>
      </c>
      <c r="I27" s="110" t="s">
        <v>202</v>
      </c>
      <c r="J27" s="136"/>
    </row>
    <row r="28" spans="1:10" ht="39.75" customHeight="1" x14ac:dyDescent="0.25">
      <c r="A28" s="188">
        <v>4.5</v>
      </c>
      <c r="B28" s="156" t="s">
        <v>395</v>
      </c>
      <c r="C28" s="177" t="s">
        <v>51</v>
      </c>
      <c r="D28" s="94">
        <f t="shared" ref="D28:G28" si="3">+D23+D26+D27</f>
        <v>426250</v>
      </c>
      <c r="E28" s="94">
        <f t="shared" si="3"/>
        <v>456562.5</v>
      </c>
      <c r="F28" s="94">
        <f t="shared" si="3"/>
        <v>492177.34375</v>
      </c>
      <c r="G28" s="94">
        <f t="shared" si="3"/>
        <v>528140.703125</v>
      </c>
      <c r="H28" s="571"/>
      <c r="I28" s="94"/>
      <c r="J28" s="136"/>
    </row>
    <row r="29" spans="1:10" ht="15" x14ac:dyDescent="0.25">
      <c r="A29" s="593"/>
      <c r="B29" s="594"/>
      <c r="C29" s="594"/>
      <c r="D29" s="173">
        <v>2023</v>
      </c>
      <c r="E29" s="173">
        <v>2024</v>
      </c>
      <c r="F29" s="173">
        <v>2025</v>
      </c>
      <c r="G29" s="173">
        <v>2026</v>
      </c>
      <c r="H29" s="569"/>
      <c r="I29" s="173"/>
      <c r="J29" s="136"/>
    </row>
    <row r="30" spans="1:10" ht="51.75" customHeight="1" x14ac:dyDescent="0.25">
      <c r="A30" s="157">
        <v>5</v>
      </c>
      <c r="B30" s="606" t="s">
        <v>394</v>
      </c>
      <c r="C30" s="607"/>
      <c r="D30" s="96">
        <f>+D28+D17</f>
        <v>426250</v>
      </c>
      <c r="E30" s="96">
        <f t="shared" ref="E30:G30" si="4">+E28+E17</f>
        <v>456562.5</v>
      </c>
      <c r="F30" s="96">
        <f t="shared" si="4"/>
        <v>3702420.399305555</v>
      </c>
      <c r="G30" s="96">
        <f t="shared" si="4"/>
        <v>528140.703125</v>
      </c>
      <c r="H30" s="572" t="s">
        <v>393</v>
      </c>
      <c r="I30" s="111" t="s">
        <v>206</v>
      </c>
      <c r="J30" s="136"/>
    </row>
    <row r="31" spans="1:10" ht="46.5" customHeight="1" x14ac:dyDescent="0.25">
      <c r="A31" s="653">
        <v>7.1</v>
      </c>
      <c r="B31" s="612" t="s">
        <v>210</v>
      </c>
      <c r="C31" s="175" t="s">
        <v>51</v>
      </c>
      <c r="D31" s="69">
        <v>400000</v>
      </c>
      <c r="E31" s="69">
        <v>200000</v>
      </c>
      <c r="F31" s="69">
        <v>200000</v>
      </c>
      <c r="G31" s="69">
        <v>100000</v>
      </c>
      <c r="H31" s="656" t="s">
        <v>396</v>
      </c>
      <c r="I31" s="112" t="s">
        <v>207</v>
      </c>
      <c r="J31" s="136"/>
    </row>
    <row r="32" spans="1:10" ht="46.5" customHeight="1" x14ac:dyDescent="0.25">
      <c r="A32" s="654"/>
      <c r="B32" s="613"/>
      <c r="C32" s="175" t="s">
        <v>50</v>
      </c>
      <c r="D32" s="180">
        <f>+D31/D30</f>
        <v>0.93841642228739008</v>
      </c>
      <c r="E32" s="180">
        <f>+E31/E30</f>
        <v>0.43805612594113619</v>
      </c>
      <c r="F32" s="180">
        <f>+F31/F30</f>
        <v>5.401871706344126E-2</v>
      </c>
      <c r="G32" s="180">
        <f>+G31/G30</f>
        <v>0.18934348253846298</v>
      </c>
      <c r="H32" s="657"/>
      <c r="I32" s="112" t="s">
        <v>267</v>
      </c>
      <c r="J32" s="136"/>
    </row>
    <row r="33" spans="1:10" ht="46.5" customHeight="1" x14ac:dyDescent="0.25">
      <c r="A33" s="653">
        <v>7.2</v>
      </c>
      <c r="B33" s="612" t="s">
        <v>211</v>
      </c>
      <c r="C33" s="175" t="s">
        <v>51</v>
      </c>
      <c r="D33" s="69">
        <v>26250</v>
      </c>
      <c r="E33" s="69">
        <v>50000</v>
      </c>
      <c r="F33" s="69">
        <v>2500000</v>
      </c>
      <c r="G33" s="69">
        <v>50000</v>
      </c>
      <c r="H33" s="656" t="s">
        <v>212</v>
      </c>
      <c r="I33" s="112" t="s">
        <v>208</v>
      </c>
      <c r="J33" s="136"/>
    </row>
    <row r="34" spans="1:10" ht="46.5" customHeight="1" x14ac:dyDescent="0.25">
      <c r="A34" s="654">
        <v>7.2</v>
      </c>
      <c r="B34" s="613" t="s">
        <v>211</v>
      </c>
      <c r="C34" s="175" t="s">
        <v>50</v>
      </c>
      <c r="D34" s="180">
        <f>+D33/+D30</f>
        <v>6.1583577712609971E-2</v>
      </c>
      <c r="E34" s="180">
        <f t="shared" ref="E34:G34" si="5">+E33/+E30</f>
        <v>0.10951403148528405</v>
      </c>
      <c r="F34" s="180">
        <f t="shared" si="5"/>
        <v>0.67523396329301577</v>
      </c>
      <c r="G34" s="180">
        <f t="shared" si="5"/>
        <v>9.4671741269231488E-2</v>
      </c>
      <c r="H34" s="657" t="s">
        <v>212</v>
      </c>
      <c r="I34" s="112" t="s">
        <v>397</v>
      </c>
      <c r="J34" s="136"/>
    </row>
    <row r="35" spans="1:10" ht="46.5" customHeight="1" x14ac:dyDescent="0.25">
      <c r="A35" s="653">
        <v>7.3</v>
      </c>
      <c r="B35" s="612" t="s">
        <v>209</v>
      </c>
      <c r="C35" s="175" t="s">
        <v>51</v>
      </c>
      <c r="D35" s="69">
        <f>+D31+D33</f>
        <v>426250</v>
      </c>
      <c r="E35" s="69">
        <f>+E31+E33</f>
        <v>250000</v>
      </c>
      <c r="F35" s="69">
        <f>+F31+F33</f>
        <v>2700000</v>
      </c>
      <c r="G35" s="69">
        <f>+G31+G33</f>
        <v>150000</v>
      </c>
      <c r="H35" s="656" t="s">
        <v>45</v>
      </c>
      <c r="I35" s="112" t="s">
        <v>213</v>
      </c>
      <c r="J35" s="136"/>
    </row>
    <row r="36" spans="1:10" ht="46.5" customHeight="1" x14ac:dyDescent="0.25">
      <c r="A36" s="654">
        <v>7.3</v>
      </c>
      <c r="B36" s="613" t="s">
        <v>209</v>
      </c>
      <c r="C36" s="175" t="s">
        <v>50</v>
      </c>
      <c r="D36" s="180">
        <f>+D35/D30</f>
        <v>1</v>
      </c>
      <c r="E36" s="180">
        <f t="shared" ref="E36:G36" si="6">+E35/E30</f>
        <v>0.54757015742642023</v>
      </c>
      <c r="F36" s="180">
        <f t="shared" si="6"/>
        <v>0.72925268035645707</v>
      </c>
      <c r="G36" s="180">
        <f t="shared" si="6"/>
        <v>0.28401522380769445</v>
      </c>
      <c r="H36" s="657" t="s">
        <v>45</v>
      </c>
      <c r="I36" s="112" t="s">
        <v>268</v>
      </c>
      <c r="J36" s="136"/>
    </row>
    <row r="37" spans="1:10" ht="57" customHeight="1" x14ac:dyDescent="0.25">
      <c r="A37" s="617">
        <v>8</v>
      </c>
      <c r="B37" s="662" t="s">
        <v>215</v>
      </c>
      <c r="C37" s="214" t="s">
        <v>51</v>
      </c>
      <c r="D37" s="181">
        <f>+D30-D35</f>
        <v>0</v>
      </c>
      <c r="E37" s="181">
        <f t="shared" ref="E37:G37" si="7">+E30-E35</f>
        <v>206562.5</v>
      </c>
      <c r="F37" s="181">
        <f t="shared" si="7"/>
        <v>1002420.399305555</v>
      </c>
      <c r="G37" s="181">
        <f t="shared" si="7"/>
        <v>378140.703125</v>
      </c>
      <c r="H37" s="658" t="s">
        <v>46</v>
      </c>
      <c r="I37" s="182" t="s">
        <v>214</v>
      </c>
      <c r="J37" s="136"/>
    </row>
    <row r="38" spans="1:10" ht="57" customHeight="1" x14ac:dyDescent="0.25">
      <c r="A38" s="618">
        <v>8</v>
      </c>
      <c r="B38" s="663" t="s">
        <v>215</v>
      </c>
      <c r="C38" s="214" t="s">
        <v>50</v>
      </c>
      <c r="D38" s="183">
        <f>+D37/+D30</f>
        <v>0</v>
      </c>
      <c r="E38" s="183">
        <f t="shared" ref="E38:G38" si="8">+E37/+E30</f>
        <v>0.45242984257357977</v>
      </c>
      <c r="F38" s="183">
        <f t="shared" si="8"/>
        <v>0.27074731964354293</v>
      </c>
      <c r="G38" s="183">
        <f t="shared" si="8"/>
        <v>0.71598477619230549</v>
      </c>
      <c r="H38" s="659"/>
      <c r="I38" s="182" t="s">
        <v>271</v>
      </c>
      <c r="J38" s="136"/>
    </row>
    <row r="39" spans="1:10" ht="36" customHeight="1" x14ac:dyDescent="0.25">
      <c r="A39" s="625">
        <v>9</v>
      </c>
      <c r="B39" s="619" t="s">
        <v>573</v>
      </c>
      <c r="C39" s="218" t="s">
        <v>51</v>
      </c>
      <c r="D39" s="184">
        <v>0</v>
      </c>
      <c r="E39" s="184">
        <v>206562.5</v>
      </c>
      <c r="F39" s="184">
        <v>1002420.399305555</v>
      </c>
      <c r="G39" s="184">
        <v>0</v>
      </c>
      <c r="H39" s="619"/>
      <c r="I39" s="184" t="s">
        <v>216</v>
      </c>
      <c r="J39" s="272"/>
    </row>
    <row r="40" spans="1:10" ht="36" customHeight="1" x14ac:dyDescent="0.25">
      <c r="A40" s="626">
        <v>9</v>
      </c>
      <c r="B40" s="620" t="s">
        <v>47</v>
      </c>
      <c r="C40" s="215" t="s">
        <v>50</v>
      </c>
      <c r="D40" s="185">
        <f>+D39/+$F$30</f>
        <v>0</v>
      </c>
      <c r="E40" s="185">
        <f>+E39/+$F$30</f>
        <v>5.5791206217085429E-2</v>
      </c>
      <c r="F40" s="185">
        <f>+F39/+$F$30</f>
        <v>0.27074731964354293</v>
      </c>
      <c r="G40" s="185">
        <f>+G39/+$F$30</f>
        <v>0</v>
      </c>
      <c r="H40" s="620" t="s">
        <v>223</v>
      </c>
      <c r="I40" s="184" t="s">
        <v>398</v>
      </c>
      <c r="J40" s="136"/>
    </row>
    <row r="41" spans="1:10" ht="36" customHeight="1" x14ac:dyDescent="0.25">
      <c r="A41" s="660">
        <v>10</v>
      </c>
      <c r="B41" s="621" t="s">
        <v>690</v>
      </c>
      <c r="C41" s="216" t="s">
        <v>51</v>
      </c>
      <c r="D41" s="186">
        <f>+D39+D35</f>
        <v>426250</v>
      </c>
      <c r="E41" s="186">
        <f>+E39+E35</f>
        <v>456562.5</v>
      </c>
      <c r="F41" s="186">
        <f>+F39+F35</f>
        <v>3702420.399305555</v>
      </c>
      <c r="G41" s="186">
        <f>+G39+G35</f>
        <v>150000</v>
      </c>
      <c r="H41" s="573"/>
      <c r="I41" s="186" t="s">
        <v>217</v>
      </c>
      <c r="J41" s="136"/>
    </row>
    <row r="42" spans="1:10" ht="36" customHeight="1" x14ac:dyDescent="0.25">
      <c r="A42" s="661">
        <v>10</v>
      </c>
      <c r="B42" s="622" t="s">
        <v>252</v>
      </c>
      <c r="C42" s="216" t="s">
        <v>50</v>
      </c>
      <c r="D42" s="187">
        <f>+D41/D30</f>
        <v>1</v>
      </c>
      <c r="E42" s="187">
        <f t="shared" ref="E42:G42" si="9">+E41/E30</f>
        <v>1</v>
      </c>
      <c r="F42" s="187">
        <f t="shared" si="9"/>
        <v>1</v>
      </c>
      <c r="G42" s="187">
        <f t="shared" si="9"/>
        <v>0.28401522380769445</v>
      </c>
      <c r="H42" s="573"/>
      <c r="I42" s="186" t="s">
        <v>400</v>
      </c>
      <c r="J42" s="136"/>
    </row>
    <row r="43" spans="1:10" ht="36" customHeight="1" x14ac:dyDescent="0.25">
      <c r="A43" s="642">
        <v>11</v>
      </c>
      <c r="B43" s="623" t="s">
        <v>219</v>
      </c>
      <c r="C43" s="217" t="s">
        <v>51</v>
      </c>
      <c r="D43" s="97">
        <f>+D30-D41</f>
        <v>0</v>
      </c>
      <c r="E43" s="97">
        <f t="shared" ref="E43:G43" si="10">+E30-E41</f>
        <v>0</v>
      </c>
      <c r="F43" s="97">
        <f t="shared" si="10"/>
        <v>0</v>
      </c>
      <c r="G43" s="97">
        <f t="shared" si="10"/>
        <v>378140.703125</v>
      </c>
      <c r="H43" s="574"/>
      <c r="I43" s="97" t="s">
        <v>218</v>
      </c>
      <c r="J43" s="136"/>
    </row>
    <row r="44" spans="1:10" ht="36" customHeight="1" x14ac:dyDescent="0.25">
      <c r="A44" s="643">
        <v>11</v>
      </c>
      <c r="B44" s="624" t="s">
        <v>219</v>
      </c>
      <c r="C44" s="217" t="s">
        <v>50</v>
      </c>
      <c r="D44" s="180">
        <f>+D43/+D30</f>
        <v>0</v>
      </c>
      <c r="E44" s="180">
        <f t="shared" ref="E44:G44" si="11">+E43/+E30</f>
        <v>0</v>
      </c>
      <c r="F44" s="180">
        <f t="shared" si="11"/>
        <v>0</v>
      </c>
      <c r="G44" s="180">
        <f t="shared" si="11"/>
        <v>0.71598477619230549</v>
      </c>
      <c r="H44" s="574"/>
      <c r="I44" s="97" t="s">
        <v>399</v>
      </c>
      <c r="J44" s="136"/>
    </row>
    <row r="45" spans="1:10" ht="36" customHeight="1" x14ac:dyDescent="0.25">
      <c r="A45" s="189">
        <v>12</v>
      </c>
      <c r="B45" s="614" t="s">
        <v>220</v>
      </c>
      <c r="C45" s="615"/>
      <c r="D45" s="97">
        <v>0</v>
      </c>
      <c r="E45" s="97">
        <v>30313</v>
      </c>
      <c r="F45" s="97">
        <v>0</v>
      </c>
      <c r="G45" s="97">
        <v>378141</v>
      </c>
      <c r="H45" s="574" t="s">
        <v>743</v>
      </c>
      <c r="I45" s="97"/>
      <c r="J45" s="136"/>
    </row>
    <row r="46" spans="1:10" ht="36" customHeight="1" x14ac:dyDescent="0.2">
      <c r="A46" s="194"/>
      <c r="B46" s="195"/>
      <c r="C46" s="195"/>
      <c r="D46" s="196"/>
      <c r="E46" s="196"/>
      <c r="F46" s="196"/>
      <c r="G46" s="196"/>
      <c r="H46" s="575"/>
      <c r="I46" s="196"/>
    </row>
    <row r="47" spans="1:10" s="70" customFormat="1" ht="30.6" customHeight="1" x14ac:dyDescent="0.25">
      <c r="A47" s="616" t="s">
        <v>222</v>
      </c>
      <c r="B47" s="616"/>
      <c r="C47" s="616"/>
      <c r="D47" s="616"/>
      <c r="E47" s="616"/>
      <c r="F47" s="616"/>
      <c r="G47" s="616"/>
      <c r="H47" s="616"/>
      <c r="I47" s="616"/>
    </row>
    <row r="48" spans="1:10" ht="15" x14ac:dyDescent="0.25">
      <c r="A48" s="190"/>
      <c r="B48" s="72" t="s">
        <v>253</v>
      </c>
      <c r="C48" s="71" t="s">
        <v>51</v>
      </c>
      <c r="D48" s="73"/>
      <c r="E48" s="73">
        <f>+E30</f>
        <v>456562.5</v>
      </c>
      <c r="F48" s="73">
        <f>+F30</f>
        <v>3702420.399305555</v>
      </c>
      <c r="G48" s="73">
        <f>+G30</f>
        <v>528140.703125</v>
      </c>
      <c r="H48" s="73" t="s">
        <v>744</v>
      </c>
      <c r="I48" s="113"/>
      <c r="J48" s="266"/>
    </row>
    <row r="49" spans="1:10" ht="14.1" customHeight="1" x14ac:dyDescent="0.2">
      <c r="A49" s="629" t="s">
        <v>234</v>
      </c>
      <c r="B49" s="630"/>
      <c r="C49" s="630"/>
      <c r="D49" s="630"/>
      <c r="E49" s="630"/>
      <c r="F49" s="630"/>
      <c r="G49" s="630"/>
      <c r="H49" s="630"/>
      <c r="I49" s="631"/>
      <c r="J49" s="266"/>
    </row>
    <row r="50" spans="1:10" ht="14.1" customHeight="1" x14ac:dyDescent="0.2">
      <c r="A50" s="627">
        <v>14</v>
      </c>
      <c r="B50" s="608" t="s">
        <v>226</v>
      </c>
      <c r="C50" s="114" t="s">
        <v>51</v>
      </c>
      <c r="D50" s="115"/>
      <c r="E50" s="115">
        <v>85000</v>
      </c>
      <c r="F50" s="115">
        <v>1000000</v>
      </c>
      <c r="G50" s="115">
        <v>85000</v>
      </c>
      <c r="H50" s="115"/>
      <c r="I50" s="116" t="s">
        <v>224</v>
      </c>
      <c r="J50" s="266"/>
    </row>
    <row r="51" spans="1:10" ht="14.1" customHeight="1" x14ac:dyDescent="0.2">
      <c r="A51" s="628"/>
      <c r="B51" s="609"/>
      <c r="C51" s="114" t="s">
        <v>50</v>
      </c>
      <c r="D51" s="117"/>
      <c r="E51" s="117">
        <f>+E50/E48</f>
        <v>0.18617385352498289</v>
      </c>
      <c r="F51" s="117">
        <f>+F50/F48</f>
        <v>0.27009358531720634</v>
      </c>
      <c r="G51" s="117">
        <f>+G50/G48</f>
        <v>0.16094196015769355</v>
      </c>
      <c r="H51" s="117"/>
      <c r="I51" s="119" t="s">
        <v>225</v>
      </c>
      <c r="J51" s="266"/>
    </row>
    <row r="52" spans="1:10" ht="14.1" customHeight="1" x14ac:dyDescent="0.2">
      <c r="A52" s="627">
        <v>15</v>
      </c>
      <c r="B52" s="610" t="s">
        <v>229</v>
      </c>
      <c r="C52" s="114" t="s">
        <v>51</v>
      </c>
      <c r="D52" s="118"/>
      <c r="E52" s="115">
        <v>85000</v>
      </c>
      <c r="F52" s="115">
        <v>350000</v>
      </c>
      <c r="G52" s="115">
        <v>85000</v>
      </c>
      <c r="H52" s="118"/>
      <c r="I52" s="117" t="s">
        <v>227</v>
      </c>
      <c r="J52" s="266"/>
    </row>
    <row r="53" spans="1:10" ht="14.1" customHeight="1" x14ac:dyDescent="0.2">
      <c r="A53" s="628"/>
      <c r="B53" s="611"/>
      <c r="C53" s="114" t="s">
        <v>50</v>
      </c>
      <c r="D53" s="117"/>
      <c r="E53" s="117">
        <f>+E52/E50</f>
        <v>1</v>
      </c>
      <c r="F53" s="117">
        <f>+F52/F50</f>
        <v>0.35</v>
      </c>
      <c r="G53" s="117">
        <f>+G52/G50</f>
        <v>1</v>
      </c>
      <c r="H53" s="117"/>
      <c r="I53" s="117" t="s">
        <v>228</v>
      </c>
      <c r="J53" s="266"/>
    </row>
    <row r="54" spans="1:10" ht="14.1" customHeight="1" x14ac:dyDescent="0.2">
      <c r="A54" s="627">
        <v>16</v>
      </c>
      <c r="B54" s="608" t="s">
        <v>233</v>
      </c>
      <c r="C54" s="114" t="s">
        <v>51</v>
      </c>
      <c r="D54" s="115"/>
      <c r="E54" s="115">
        <f>+E50-E52</f>
        <v>0</v>
      </c>
      <c r="F54" s="115">
        <f>+F50-F52</f>
        <v>650000</v>
      </c>
      <c r="G54" s="115">
        <f>+G50-G52</f>
        <v>0</v>
      </c>
      <c r="H54" s="115"/>
      <c r="I54" s="115"/>
    </row>
    <row r="55" spans="1:10" ht="14.85" customHeight="1" x14ac:dyDescent="0.2">
      <c r="A55" s="628"/>
      <c r="B55" s="609"/>
      <c r="C55" s="114" t="s">
        <v>50</v>
      </c>
      <c r="D55" s="117"/>
      <c r="E55" s="117">
        <f>+E54/E48</f>
        <v>0</v>
      </c>
      <c r="F55" s="117">
        <f>+F54/F48</f>
        <v>0.17556083045618409</v>
      </c>
      <c r="G55" s="117">
        <f>+G54/G48</f>
        <v>0</v>
      </c>
      <c r="H55" s="117"/>
      <c r="I55" s="117"/>
    </row>
    <row r="56" spans="1:10" ht="14.1" customHeight="1" x14ac:dyDescent="0.2">
      <c r="A56" s="627">
        <v>17</v>
      </c>
      <c r="B56" s="608" t="s">
        <v>232</v>
      </c>
      <c r="C56" s="114" t="s">
        <v>51</v>
      </c>
      <c r="D56" s="115"/>
      <c r="E56" s="115"/>
      <c r="F56" s="115">
        <f>+F50-F54</f>
        <v>350000</v>
      </c>
      <c r="G56" s="115"/>
      <c r="H56" s="115"/>
      <c r="I56" s="116" t="s">
        <v>230</v>
      </c>
    </row>
    <row r="57" spans="1:10" ht="21" customHeight="1" x14ac:dyDescent="0.2">
      <c r="A57" s="628">
        <v>17</v>
      </c>
      <c r="B57" s="609" t="s">
        <v>52</v>
      </c>
      <c r="C57" s="114" t="s">
        <v>50</v>
      </c>
      <c r="D57" s="115"/>
      <c r="E57" s="117">
        <f>+E56/E48</f>
        <v>0</v>
      </c>
      <c r="F57" s="117">
        <f>+F56/F50</f>
        <v>0.35</v>
      </c>
      <c r="G57" s="117">
        <f>+G56/G48</f>
        <v>0</v>
      </c>
      <c r="H57" s="117"/>
      <c r="I57" s="119" t="s">
        <v>231</v>
      </c>
    </row>
    <row r="58" spans="1:10" ht="14.1" customHeight="1" x14ac:dyDescent="0.2">
      <c r="A58" s="641">
        <v>18</v>
      </c>
      <c r="B58" s="655" t="s">
        <v>239</v>
      </c>
      <c r="C58" s="114" t="s">
        <v>51</v>
      </c>
      <c r="D58" s="115"/>
      <c r="E58" s="115">
        <f>+E50-E52-E56</f>
        <v>0</v>
      </c>
      <c r="F58" s="115">
        <f t="shared" ref="F58:G58" si="12">+F50-F52-F56</f>
        <v>300000</v>
      </c>
      <c r="G58" s="115">
        <f t="shared" si="12"/>
        <v>0</v>
      </c>
      <c r="H58" s="608" t="s">
        <v>221</v>
      </c>
      <c r="I58" s="116" t="s">
        <v>242</v>
      </c>
    </row>
    <row r="59" spans="1:10" ht="32.25" customHeight="1" x14ac:dyDescent="0.2">
      <c r="A59" s="641">
        <v>17</v>
      </c>
      <c r="B59" s="655" t="s">
        <v>52</v>
      </c>
      <c r="C59" s="114" t="s">
        <v>50</v>
      </c>
      <c r="D59" s="115"/>
      <c r="E59" s="115">
        <f>+E58/E51</f>
        <v>0</v>
      </c>
      <c r="F59" s="115">
        <f>+F58/F50</f>
        <v>0.3</v>
      </c>
      <c r="G59" s="115">
        <f>+G58/G51</f>
        <v>0</v>
      </c>
      <c r="H59" s="609"/>
      <c r="I59" s="119" t="s">
        <v>243</v>
      </c>
    </row>
    <row r="60" spans="1:10" ht="31.5" customHeight="1" x14ac:dyDescent="0.2">
      <c r="A60" s="191">
        <v>19</v>
      </c>
      <c r="B60" s="137" t="s">
        <v>220</v>
      </c>
      <c r="C60" s="114" t="s">
        <v>51</v>
      </c>
      <c r="D60" s="115"/>
      <c r="E60" s="115"/>
      <c r="F60" s="115">
        <v>300000</v>
      </c>
      <c r="G60" s="115"/>
      <c r="H60" s="120" t="s">
        <v>221</v>
      </c>
      <c r="I60" s="116"/>
    </row>
    <row r="61" spans="1:10" s="136" customFormat="1" ht="14.1" customHeight="1" x14ac:dyDescent="0.25">
      <c r="A61" s="599" t="s">
        <v>235</v>
      </c>
      <c r="B61" s="599"/>
      <c r="C61" s="599"/>
      <c r="D61" s="599"/>
      <c r="E61" s="599"/>
      <c r="F61" s="599"/>
      <c r="G61" s="599"/>
      <c r="H61" s="599"/>
      <c r="I61" s="600"/>
    </row>
    <row r="62" spans="1:10" ht="14.1" customHeight="1" x14ac:dyDescent="0.2">
      <c r="A62" s="635">
        <v>20</v>
      </c>
      <c r="B62" s="639" t="s">
        <v>236</v>
      </c>
      <c r="C62" s="121" t="s">
        <v>51</v>
      </c>
      <c r="D62" s="122"/>
      <c r="E62" s="122">
        <v>200000</v>
      </c>
      <c r="F62" s="122">
        <v>1500000</v>
      </c>
      <c r="G62" s="122">
        <v>200000</v>
      </c>
      <c r="H62" s="122"/>
      <c r="I62" s="123" t="s">
        <v>244</v>
      </c>
    </row>
    <row r="63" spans="1:10" ht="14.1" customHeight="1" x14ac:dyDescent="0.2">
      <c r="A63" s="636"/>
      <c r="B63" s="640"/>
      <c r="C63" s="121" t="s">
        <v>50</v>
      </c>
      <c r="D63" s="124"/>
      <c r="E63" s="124">
        <f>+E62/E48</f>
        <v>0.43805612594113619</v>
      </c>
      <c r="F63" s="124">
        <f t="shared" ref="F63:G63" si="13">+F62/F48</f>
        <v>0.40514037797580948</v>
      </c>
      <c r="G63" s="124">
        <f t="shared" si="13"/>
        <v>0.37868696507692595</v>
      </c>
      <c r="H63" s="124"/>
      <c r="I63" s="125" t="s">
        <v>245</v>
      </c>
    </row>
    <row r="64" spans="1:10" ht="14.1" customHeight="1" x14ac:dyDescent="0.2">
      <c r="A64" s="635">
        <v>21</v>
      </c>
      <c r="B64" s="637" t="s">
        <v>237</v>
      </c>
      <c r="C64" s="121" t="s">
        <v>51</v>
      </c>
      <c r="D64" s="126"/>
      <c r="E64" s="122">
        <v>100000</v>
      </c>
      <c r="F64" s="122">
        <v>500000</v>
      </c>
      <c r="G64" s="122">
        <v>100000</v>
      </c>
      <c r="H64" s="126"/>
      <c r="I64" s="124" t="s">
        <v>246</v>
      </c>
    </row>
    <row r="65" spans="1:10" ht="34.5" customHeight="1" x14ac:dyDescent="0.2">
      <c r="A65" s="636"/>
      <c r="B65" s="638"/>
      <c r="C65" s="121" t="s">
        <v>50</v>
      </c>
      <c r="D65" s="124"/>
      <c r="E65" s="124">
        <f>+E64/E62</f>
        <v>0.5</v>
      </c>
      <c r="F65" s="124">
        <f>+F64/F62</f>
        <v>0.33333333333333331</v>
      </c>
      <c r="G65" s="124">
        <f>+G64/G62</f>
        <v>0.5</v>
      </c>
      <c r="H65" s="124"/>
      <c r="I65" s="124" t="s">
        <v>247</v>
      </c>
    </row>
    <row r="66" spans="1:10" ht="14.1" customHeight="1" x14ac:dyDescent="0.2">
      <c r="A66" s="635">
        <v>22</v>
      </c>
      <c r="B66" s="639" t="s">
        <v>238</v>
      </c>
      <c r="C66" s="121" t="s">
        <v>51</v>
      </c>
      <c r="D66" s="122"/>
      <c r="E66" s="122">
        <f>+E62-E64</f>
        <v>100000</v>
      </c>
      <c r="F66" s="122">
        <f>+F62-F64</f>
        <v>1000000</v>
      </c>
      <c r="G66" s="122">
        <f>+G62-G64</f>
        <v>100000</v>
      </c>
      <c r="H66" s="122"/>
      <c r="I66" s="122"/>
    </row>
    <row r="67" spans="1:10" ht="14.85" customHeight="1" x14ac:dyDescent="0.2">
      <c r="A67" s="636"/>
      <c r="B67" s="640"/>
      <c r="C67" s="121" t="s">
        <v>50</v>
      </c>
      <c r="D67" s="124"/>
      <c r="E67" s="124">
        <f>+E66/E62</f>
        <v>0.5</v>
      </c>
      <c r="F67" s="124">
        <f t="shared" ref="F67:G67" si="14">+F66/F62</f>
        <v>0.66666666666666663</v>
      </c>
      <c r="G67" s="124">
        <f t="shared" si="14"/>
        <v>0.5</v>
      </c>
      <c r="H67" s="124"/>
      <c r="I67" s="124"/>
    </row>
    <row r="68" spans="1:10" ht="14.1" customHeight="1" x14ac:dyDescent="0.2">
      <c r="A68" s="635">
        <v>23</v>
      </c>
      <c r="B68" s="639" t="s">
        <v>240</v>
      </c>
      <c r="C68" s="121" t="s">
        <v>51</v>
      </c>
      <c r="D68" s="122"/>
      <c r="E68" s="268">
        <v>0</v>
      </c>
      <c r="F68" s="268">
        <f>+F62-F66</f>
        <v>500000</v>
      </c>
      <c r="G68" s="268">
        <v>0</v>
      </c>
      <c r="H68" s="122"/>
      <c r="I68" s="123" t="s">
        <v>248</v>
      </c>
    </row>
    <row r="69" spans="1:10" ht="45.75" customHeight="1" x14ac:dyDescent="0.2">
      <c r="A69" s="636">
        <v>17</v>
      </c>
      <c r="B69" s="640" t="s">
        <v>52</v>
      </c>
      <c r="C69" s="121" t="s">
        <v>50</v>
      </c>
      <c r="D69" s="122"/>
      <c r="E69" s="267">
        <f>+E68/E62</f>
        <v>0</v>
      </c>
      <c r="F69" s="267">
        <f>+F68/F62</f>
        <v>0.33333333333333331</v>
      </c>
      <c r="G69" s="267">
        <f t="shared" ref="G69" si="15">+G68/G62</f>
        <v>0</v>
      </c>
      <c r="H69" s="124"/>
      <c r="I69" s="125" t="s">
        <v>249</v>
      </c>
      <c r="J69" s="266"/>
    </row>
    <row r="70" spans="1:10" ht="14.1" customHeight="1" x14ac:dyDescent="0.2">
      <c r="A70" s="635">
        <v>24</v>
      </c>
      <c r="B70" s="639" t="s">
        <v>241</v>
      </c>
      <c r="C70" s="121" t="s">
        <v>51</v>
      </c>
      <c r="D70" s="122"/>
      <c r="E70" s="268">
        <f>+E62-E64-E68</f>
        <v>100000</v>
      </c>
      <c r="F70" s="268">
        <f t="shared" ref="F70:G70" si="16">+F62-F64-F68</f>
        <v>500000</v>
      </c>
      <c r="G70" s="268">
        <f t="shared" si="16"/>
        <v>100000</v>
      </c>
      <c r="H70" s="639" t="s">
        <v>221</v>
      </c>
      <c r="I70" s="123" t="s">
        <v>250</v>
      </c>
      <c r="J70" s="266"/>
    </row>
    <row r="71" spans="1:10" ht="32.25" customHeight="1" x14ac:dyDescent="0.2">
      <c r="A71" s="636">
        <v>17</v>
      </c>
      <c r="B71" s="640" t="s">
        <v>52</v>
      </c>
      <c r="C71" s="121" t="s">
        <v>50</v>
      </c>
      <c r="D71" s="122"/>
      <c r="E71" s="267">
        <f>+E70/E62</f>
        <v>0.5</v>
      </c>
      <c r="F71" s="267">
        <f t="shared" ref="F71:G71" si="17">+F70/F62</f>
        <v>0.33333333333333331</v>
      </c>
      <c r="G71" s="267">
        <f t="shared" si="17"/>
        <v>0.5</v>
      </c>
      <c r="H71" s="640"/>
      <c r="I71" s="125" t="s">
        <v>251</v>
      </c>
      <c r="J71" s="266"/>
    </row>
    <row r="72" spans="1:10" ht="31.5" customHeight="1" x14ac:dyDescent="0.2">
      <c r="A72" s="192">
        <v>25</v>
      </c>
      <c r="B72" s="127" t="s">
        <v>220</v>
      </c>
      <c r="C72" s="121" t="s">
        <v>51</v>
      </c>
      <c r="D72" s="122"/>
      <c r="E72" s="122"/>
      <c r="F72" s="122">
        <f>+F64-F68</f>
        <v>0</v>
      </c>
      <c r="G72" s="122"/>
      <c r="H72" s="128" t="s">
        <v>221</v>
      </c>
      <c r="I72" s="123"/>
    </row>
    <row r="73" spans="1:10" s="57" customFormat="1" ht="15" hidden="1" x14ac:dyDescent="0.25">
      <c r="A73" s="129"/>
      <c r="B73" s="130" t="s">
        <v>48</v>
      </c>
      <c r="C73" s="130"/>
      <c r="D73" s="131">
        <f>D68*D67</f>
        <v>0</v>
      </c>
      <c r="E73" s="131">
        <f>E68*E67</f>
        <v>0</v>
      </c>
      <c r="F73" s="131">
        <f>F68*F67</f>
        <v>333333.33333333331</v>
      </c>
      <c r="G73" s="131">
        <f>G68*G67</f>
        <v>0</v>
      </c>
      <c r="H73" s="576"/>
      <c r="I73" s="132"/>
    </row>
    <row r="74" spans="1:10" s="57" customFormat="1" ht="15" hidden="1" x14ac:dyDescent="0.25">
      <c r="A74" s="129"/>
      <c r="B74" s="133" t="s">
        <v>49</v>
      </c>
      <c r="C74" s="133"/>
      <c r="D74" s="134">
        <f>MAX(D66-D73,0)</f>
        <v>0</v>
      </c>
      <c r="E74" s="134">
        <f>MAX(E66-E73,0)</f>
        <v>100000</v>
      </c>
      <c r="F74" s="134">
        <f>MAX(F66-F73,0)</f>
        <v>666666.66666666674</v>
      </c>
      <c r="G74" s="134">
        <f>MAX(G66-G73,0)</f>
        <v>100000</v>
      </c>
      <c r="H74" s="576"/>
      <c r="I74" s="132"/>
    </row>
    <row r="75" spans="1:10" s="57" customFormat="1" ht="15" hidden="1" x14ac:dyDescent="0.25">
      <c r="A75" s="129"/>
      <c r="B75" s="135"/>
      <c r="C75" s="135"/>
      <c r="D75" s="135"/>
      <c r="E75" s="135"/>
      <c r="F75" s="135"/>
      <c r="G75" s="135"/>
      <c r="H75" s="576"/>
      <c r="I75" s="132"/>
    </row>
    <row r="76" spans="1:10" s="57" customFormat="1" ht="2.4500000000000002" customHeight="1" x14ac:dyDescent="0.25">
      <c r="A76" s="129"/>
      <c r="B76" s="135"/>
      <c r="C76" s="135"/>
      <c r="D76" s="135"/>
      <c r="E76" s="135"/>
      <c r="F76" s="135"/>
      <c r="G76" s="135"/>
      <c r="H76" s="576"/>
      <c r="I76" s="132"/>
    </row>
    <row r="77" spans="1:10" x14ac:dyDescent="0.2">
      <c r="A77" s="54"/>
    </row>
    <row r="78" spans="1:10" x14ac:dyDescent="0.2">
      <c r="A78" s="54"/>
    </row>
    <row r="79" spans="1:10" ht="15" thickBot="1" x14ac:dyDescent="0.25">
      <c r="A79" s="54"/>
    </row>
    <row r="80" spans="1:10" ht="15.75" customHeight="1" thickBot="1" x14ac:dyDescent="0.25">
      <c r="A80" s="54"/>
      <c r="B80" s="644" t="s">
        <v>53</v>
      </c>
      <c r="C80" s="645"/>
      <c r="D80" s="58" t="s">
        <v>32</v>
      </c>
      <c r="E80" s="632" t="s">
        <v>33</v>
      </c>
      <c r="F80" s="633"/>
      <c r="G80" s="634"/>
    </row>
    <row r="81" spans="1:8" ht="15" thickBot="1" x14ac:dyDescent="0.25">
      <c r="A81" s="54"/>
      <c r="B81" s="99"/>
      <c r="C81" s="98"/>
      <c r="D81" s="88">
        <v>2022</v>
      </c>
      <c r="E81" s="64">
        <v>2023</v>
      </c>
      <c r="F81" s="64">
        <v>2024</v>
      </c>
      <c r="G81" s="64">
        <v>2025</v>
      </c>
    </row>
    <row r="82" spans="1:8" ht="15" thickBot="1" x14ac:dyDescent="0.25">
      <c r="A82" s="54"/>
      <c r="B82" s="100" t="s">
        <v>54</v>
      </c>
      <c r="C82" s="65"/>
      <c r="D82" s="52">
        <v>1102777.7777777775</v>
      </c>
      <c r="E82" s="52">
        <v>50000</v>
      </c>
      <c r="F82" s="52">
        <v>50000</v>
      </c>
      <c r="G82" s="52">
        <v>50000</v>
      </c>
    </row>
    <row r="83" spans="1:8" ht="15" thickBot="1" x14ac:dyDescent="0.25">
      <c r="A83" s="54"/>
      <c r="B83" s="100" t="s">
        <v>55</v>
      </c>
      <c r="C83" s="65"/>
      <c r="D83" s="52">
        <v>100000</v>
      </c>
      <c r="E83" s="52">
        <v>50000</v>
      </c>
      <c r="F83" s="52">
        <v>15000</v>
      </c>
      <c r="G83" s="52">
        <v>100000</v>
      </c>
    </row>
    <row r="84" spans="1:8" ht="15" thickBot="1" x14ac:dyDescent="0.25">
      <c r="A84" s="54"/>
      <c r="B84" s="100" t="s">
        <v>56</v>
      </c>
      <c r="C84" s="65"/>
      <c r="D84" s="52">
        <v>5000</v>
      </c>
      <c r="E84" s="52">
        <v>15000</v>
      </c>
      <c r="F84" s="52">
        <v>25000</v>
      </c>
      <c r="G84" s="52">
        <v>34500</v>
      </c>
    </row>
    <row r="85" spans="1:8" ht="15" thickBot="1" x14ac:dyDescent="0.25">
      <c r="A85" s="54"/>
      <c r="B85" s="100" t="s">
        <v>57</v>
      </c>
      <c r="C85" s="65"/>
      <c r="D85" s="52">
        <v>30000</v>
      </c>
      <c r="E85" s="52">
        <f t="shared" ref="E85:G86" si="18">SUM(E81:E82)</f>
        <v>52023</v>
      </c>
      <c r="F85" s="52">
        <f t="shared" si="18"/>
        <v>52024</v>
      </c>
      <c r="G85" s="52">
        <f t="shared" si="18"/>
        <v>52025</v>
      </c>
    </row>
    <row r="86" spans="1:8" ht="15.75" thickBot="1" x14ac:dyDescent="0.3">
      <c r="A86" s="54"/>
      <c r="B86" s="100" t="s">
        <v>570</v>
      </c>
      <c r="C86" s="65"/>
      <c r="D86" s="52">
        <v>30000</v>
      </c>
      <c r="E86" s="52">
        <f t="shared" si="18"/>
        <v>100000</v>
      </c>
      <c r="F86" s="52">
        <f t="shared" si="18"/>
        <v>65000</v>
      </c>
      <c r="G86" s="52">
        <f t="shared" si="18"/>
        <v>150000</v>
      </c>
      <c r="H86" s="577"/>
    </row>
    <row r="87" spans="1:8" ht="15" thickBot="1" x14ac:dyDescent="0.25">
      <c r="A87" s="54"/>
      <c r="B87" s="100" t="s">
        <v>58</v>
      </c>
      <c r="C87" s="65"/>
      <c r="D87" s="52">
        <f>SUM(D82:D86)</f>
        <v>1267777.7777777775</v>
      </c>
      <c r="E87" s="52">
        <f t="shared" ref="E87:G87" si="19">SUM(E82:E86)</f>
        <v>267023</v>
      </c>
      <c r="F87" s="52">
        <f t="shared" si="19"/>
        <v>207024</v>
      </c>
      <c r="G87" s="52">
        <f t="shared" si="19"/>
        <v>386525</v>
      </c>
    </row>
    <row r="88" spans="1:8" x14ac:dyDescent="0.2">
      <c r="A88" s="54"/>
      <c r="B88" s="55" t="s">
        <v>59</v>
      </c>
    </row>
    <row r="89" spans="1:8" x14ac:dyDescent="0.2">
      <c r="A89" s="54"/>
    </row>
    <row r="90" spans="1:8" ht="15" thickBot="1" x14ac:dyDescent="0.25">
      <c r="A90" s="54"/>
      <c r="B90" s="101" t="s">
        <v>60</v>
      </c>
      <c r="C90" s="101" t="s">
        <v>61</v>
      </c>
    </row>
    <row r="91" spans="1:8" ht="72.75" thickTop="1" thickBot="1" x14ac:dyDescent="0.25">
      <c r="A91" s="54"/>
      <c r="B91" s="101" t="s">
        <v>62</v>
      </c>
      <c r="C91" s="310">
        <v>2.1</v>
      </c>
      <c r="D91" s="311" t="s">
        <v>571</v>
      </c>
      <c r="E91" s="493" t="s">
        <v>665</v>
      </c>
      <c r="F91" s="312"/>
      <c r="G91" s="312"/>
      <c r="H91" s="578"/>
    </row>
    <row r="92" spans="1:8" ht="15.75" thickTop="1" x14ac:dyDescent="0.25">
      <c r="A92" s="54"/>
      <c r="B92" s="101" t="s">
        <v>691</v>
      </c>
      <c r="C92" s="101">
        <v>0.7</v>
      </c>
      <c r="D92" s="272"/>
    </row>
    <row r="93" spans="1:8" x14ac:dyDescent="0.2">
      <c r="A93" s="54"/>
      <c r="B93" s="101" t="s">
        <v>63</v>
      </c>
      <c r="C93" s="101">
        <v>0.21</v>
      </c>
    </row>
    <row r="94" spans="1:8" ht="28.5" x14ac:dyDescent="0.2">
      <c r="A94" s="54"/>
      <c r="B94" s="549" t="s">
        <v>697</v>
      </c>
      <c r="C94" s="309">
        <v>0.3</v>
      </c>
    </row>
    <row r="95" spans="1:8" x14ac:dyDescent="0.2">
      <c r="A95" s="54"/>
      <c r="B95" s="101" t="s">
        <v>64</v>
      </c>
      <c r="C95" s="101">
        <v>0.4</v>
      </c>
    </row>
    <row r="96" spans="1:8" x14ac:dyDescent="0.2">
      <c r="A96" s="54"/>
      <c r="B96" s="101" t="s">
        <v>692</v>
      </c>
      <c r="C96" s="101">
        <v>0.3</v>
      </c>
    </row>
    <row r="97" spans="1:3" x14ac:dyDescent="0.2">
      <c r="A97" s="54"/>
      <c r="B97" s="101" t="s">
        <v>693</v>
      </c>
      <c r="C97" s="101">
        <v>0.14000000000000001</v>
      </c>
    </row>
    <row r="98" spans="1:3" x14ac:dyDescent="0.2">
      <c r="A98" s="54"/>
      <c r="B98" s="101" t="s">
        <v>694</v>
      </c>
      <c r="C98" s="101">
        <v>0.15</v>
      </c>
    </row>
    <row r="99" spans="1:3" x14ac:dyDescent="0.2">
      <c r="A99" s="54"/>
      <c r="B99" s="309" t="s">
        <v>695</v>
      </c>
      <c r="C99" s="309">
        <v>0.1</v>
      </c>
    </row>
    <row r="100" spans="1:3" x14ac:dyDescent="0.2">
      <c r="A100" s="54"/>
      <c r="B100" s="550" t="s">
        <v>700</v>
      </c>
      <c r="C100" s="550">
        <v>0.1</v>
      </c>
    </row>
    <row r="101" spans="1:3" x14ac:dyDescent="0.2">
      <c r="A101" s="54"/>
      <c r="B101" s="101" t="s">
        <v>696</v>
      </c>
      <c r="C101" s="101">
        <v>0.3</v>
      </c>
    </row>
    <row r="102" spans="1:3" x14ac:dyDescent="0.2">
      <c r="A102" s="54"/>
      <c r="B102" s="102" t="s">
        <v>69</v>
      </c>
      <c r="C102" s="102">
        <f>SUM(C91:C101)</f>
        <v>4.7999999999999989</v>
      </c>
    </row>
    <row r="103" spans="1:3" x14ac:dyDescent="0.2">
      <c r="A103" s="54"/>
      <c r="B103" s="55" t="s">
        <v>59</v>
      </c>
    </row>
    <row r="104" spans="1:3" x14ac:dyDescent="0.2">
      <c r="A104" s="54"/>
    </row>
    <row r="105" spans="1:3" x14ac:dyDescent="0.2">
      <c r="A105" s="54"/>
    </row>
    <row r="106" spans="1:3" x14ac:dyDescent="0.2">
      <c r="A106" s="54"/>
    </row>
    <row r="107" spans="1:3" x14ac:dyDescent="0.2">
      <c r="A107" s="54"/>
    </row>
    <row r="108" spans="1:3" x14ac:dyDescent="0.2">
      <c r="A108" s="54"/>
    </row>
    <row r="109" spans="1:3" x14ac:dyDescent="0.2">
      <c r="A109" s="54"/>
    </row>
    <row r="110" spans="1:3" x14ac:dyDescent="0.2">
      <c r="A110" s="54"/>
    </row>
    <row r="111" spans="1:3" x14ac:dyDescent="0.2">
      <c r="A111" s="54"/>
    </row>
    <row r="112" spans="1:3" x14ac:dyDescent="0.2">
      <c r="A112" s="54"/>
    </row>
    <row r="113" spans="1:1" x14ac:dyDescent="0.2">
      <c r="A113" s="54"/>
    </row>
    <row r="114" spans="1:1" x14ac:dyDescent="0.2">
      <c r="A114" s="54"/>
    </row>
    <row r="115" spans="1:1" x14ac:dyDescent="0.2">
      <c r="A115" s="54"/>
    </row>
    <row r="116" spans="1:1" x14ac:dyDescent="0.2">
      <c r="A116" s="54"/>
    </row>
    <row r="117" spans="1:1" x14ac:dyDescent="0.2">
      <c r="A117" s="54"/>
    </row>
    <row r="118" spans="1:1" x14ac:dyDescent="0.2">
      <c r="A118" s="54"/>
    </row>
    <row r="119" spans="1:1" x14ac:dyDescent="0.2">
      <c r="A119" s="54"/>
    </row>
    <row r="120" spans="1:1" x14ac:dyDescent="0.2">
      <c r="A120" s="54"/>
    </row>
    <row r="121" spans="1:1" x14ac:dyDescent="0.2">
      <c r="A121" s="54"/>
    </row>
    <row r="122" spans="1:1" x14ac:dyDescent="0.2">
      <c r="A122" s="54"/>
    </row>
    <row r="123" spans="1:1" x14ac:dyDescent="0.2">
      <c r="A123" s="54"/>
    </row>
    <row r="124" spans="1:1" x14ac:dyDescent="0.2">
      <c r="A124" s="54"/>
    </row>
    <row r="125" spans="1:1" x14ac:dyDescent="0.2">
      <c r="A125" s="54"/>
    </row>
    <row r="126" spans="1:1" x14ac:dyDescent="0.2">
      <c r="A126" s="54"/>
    </row>
    <row r="127" spans="1:1" x14ac:dyDescent="0.2">
      <c r="A127" s="54"/>
    </row>
    <row r="128" spans="1:1" x14ac:dyDescent="0.2">
      <c r="A128" s="54"/>
    </row>
    <row r="129" spans="1:1" x14ac:dyDescent="0.2">
      <c r="A129" s="54"/>
    </row>
    <row r="130" spans="1:1" x14ac:dyDescent="0.2">
      <c r="A130" s="54"/>
    </row>
    <row r="131" spans="1:1" x14ac:dyDescent="0.2">
      <c r="A131" s="54"/>
    </row>
    <row r="132" spans="1:1" x14ac:dyDescent="0.2">
      <c r="A132" s="54"/>
    </row>
    <row r="133" spans="1:1" x14ac:dyDescent="0.2">
      <c r="A133" s="54"/>
    </row>
    <row r="134" spans="1:1" x14ac:dyDescent="0.2">
      <c r="A134" s="54"/>
    </row>
    <row r="135" spans="1:1" x14ac:dyDescent="0.2">
      <c r="A135" s="54"/>
    </row>
    <row r="136" spans="1:1" x14ac:dyDescent="0.2">
      <c r="A136" s="54"/>
    </row>
    <row r="137" spans="1:1" x14ac:dyDescent="0.2">
      <c r="A137" s="54"/>
    </row>
    <row r="138" spans="1:1" x14ac:dyDescent="0.2">
      <c r="A138" s="54"/>
    </row>
    <row r="139" spans="1:1" x14ac:dyDescent="0.2">
      <c r="A139" s="54"/>
    </row>
    <row r="140" spans="1:1" x14ac:dyDescent="0.2">
      <c r="A140" s="54"/>
    </row>
    <row r="141" spans="1:1" x14ac:dyDescent="0.2">
      <c r="A141" s="54"/>
    </row>
    <row r="142" spans="1:1" x14ac:dyDescent="0.2">
      <c r="A142" s="54"/>
    </row>
    <row r="143" spans="1:1" x14ac:dyDescent="0.2">
      <c r="A143" s="54"/>
    </row>
    <row r="144" spans="1:1" x14ac:dyDescent="0.2">
      <c r="A144" s="54"/>
    </row>
    <row r="145" spans="1:1" x14ac:dyDescent="0.2">
      <c r="A145" s="54"/>
    </row>
    <row r="146" spans="1:1" x14ac:dyDescent="0.2">
      <c r="A146" s="54"/>
    </row>
    <row r="147" spans="1:1" x14ac:dyDescent="0.2">
      <c r="A147" s="54"/>
    </row>
    <row r="148" spans="1:1" x14ac:dyDescent="0.2">
      <c r="A148" s="54"/>
    </row>
    <row r="149" spans="1:1" x14ac:dyDescent="0.2">
      <c r="A149" s="54"/>
    </row>
    <row r="150" spans="1:1" x14ac:dyDescent="0.2">
      <c r="A150" s="54"/>
    </row>
    <row r="151" spans="1:1" x14ac:dyDescent="0.2">
      <c r="A151" s="54"/>
    </row>
    <row r="152" spans="1:1" x14ac:dyDescent="0.2">
      <c r="A152" s="54"/>
    </row>
    <row r="153" spans="1:1" x14ac:dyDescent="0.2">
      <c r="A153" s="54"/>
    </row>
    <row r="154" spans="1:1" x14ac:dyDescent="0.2">
      <c r="A154" s="54"/>
    </row>
    <row r="155" spans="1:1" x14ac:dyDescent="0.2">
      <c r="A155" s="54"/>
    </row>
    <row r="156" spans="1:1" x14ac:dyDescent="0.2">
      <c r="A156" s="54"/>
    </row>
    <row r="157" spans="1:1" x14ac:dyDescent="0.2">
      <c r="A157" s="54"/>
    </row>
    <row r="158" spans="1:1" x14ac:dyDescent="0.2">
      <c r="A158" s="54"/>
    </row>
    <row r="159" spans="1:1" x14ac:dyDescent="0.2">
      <c r="A159" s="54"/>
    </row>
    <row r="160" spans="1:1" x14ac:dyDescent="0.2">
      <c r="A160" s="54"/>
    </row>
    <row r="161" spans="1:1" x14ac:dyDescent="0.2">
      <c r="A161" s="54"/>
    </row>
    <row r="162" spans="1:1" x14ac:dyDescent="0.2">
      <c r="A162" s="54"/>
    </row>
    <row r="163" spans="1:1" x14ac:dyDescent="0.2">
      <c r="A163" s="54"/>
    </row>
    <row r="164" spans="1:1" x14ac:dyDescent="0.2">
      <c r="A164" s="54"/>
    </row>
    <row r="165" spans="1:1" x14ac:dyDescent="0.2">
      <c r="A165" s="54"/>
    </row>
    <row r="166" spans="1:1" x14ac:dyDescent="0.2">
      <c r="A166" s="54"/>
    </row>
    <row r="167" spans="1:1" x14ac:dyDescent="0.2">
      <c r="A167" s="54"/>
    </row>
    <row r="168" spans="1:1" x14ac:dyDescent="0.2">
      <c r="A168" s="54"/>
    </row>
    <row r="169" spans="1:1" x14ac:dyDescent="0.2">
      <c r="A169" s="54"/>
    </row>
    <row r="170" spans="1:1" x14ac:dyDescent="0.2">
      <c r="A170" s="54"/>
    </row>
    <row r="171" spans="1:1" x14ac:dyDescent="0.2">
      <c r="A171" s="54"/>
    </row>
    <row r="172" spans="1:1" x14ac:dyDescent="0.2">
      <c r="A172" s="54"/>
    </row>
    <row r="173" spans="1:1" x14ac:dyDescent="0.2">
      <c r="A173" s="54"/>
    </row>
    <row r="174" spans="1:1" x14ac:dyDescent="0.2">
      <c r="A174" s="54"/>
    </row>
    <row r="175" spans="1:1" x14ac:dyDescent="0.2">
      <c r="A175" s="54"/>
    </row>
    <row r="176" spans="1:1" x14ac:dyDescent="0.2">
      <c r="A176" s="54"/>
    </row>
    <row r="177" spans="1:1" x14ac:dyDescent="0.2">
      <c r="A177" s="54"/>
    </row>
    <row r="178" spans="1:1" x14ac:dyDescent="0.2">
      <c r="A178" s="54"/>
    </row>
    <row r="179" spans="1:1" x14ac:dyDescent="0.2">
      <c r="A179" s="54"/>
    </row>
    <row r="180" spans="1:1" x14ac:dyDescent="0.2">
      <c r="A180" s="54"/>
    </row>
    <row r="181" spans="1:1" x14ac:dyDescent="0.2">
      <c r="A181" s="54"/>
    </row>
    <row r="182" spans="1:1" x14ac:dyDescent="0.2">
      <c r="A182" s="54"/>
    </row>
    <row r="183" spans="1:1" x14ac:dyDescent="0.2">
      <c r="A183" s="54"/>
    </row>
    <row r="184" spans="1:1" x14ac:dyDescent="0.2">
      <c r="A184" s="54"/>
    </row>
    <row r="185" spans="1:1" x14ac:dyDescent="0.2">
      <c r="A185" s="54"/>
    </row>
    <row r="186" spans="1:1" x14ac:dyDescent="0.2">
      <c r="A186" s="54"/>
    </row>
    <row r="187" spans="1:1" x14ac:dyDescent="0.2">
      <c r="A187" s="54"/>
    </row>
    <row r="188" spans="1:1" x14ac:dyDescent="0.2">
      <c r="A188" s="54"/>
    </row>
    <row r="189" spans="1:1" x14ac:dyDescent="0.2">
      <c r="A189" s="54"/>
    </row>
    <row r="190" spans="1:1" x14ac:dyDescent="0.2">
      <c r="A190" s="54"/>
    </row>
    <row r="191" spans="1:1" x14ac:dyDescent="0.2">
      <c r="A191" s="54"/>
    </row>
    <row r="192" spans="1:1" x14ac:dyDescent="0.2">
      <c r="A192" s="54"/>
    </row>
    <row r="193" spans="1:1" x14ac:dyDescent="0.2">
      <c r="A193" s="54"/>
    </row>
    <row r="194" spans="1:1" x14ac:dyDescent="0.2">
      <c r="A194" s="54"/>
    </row>
    <row r="195" spans="1:1" x14ac:dyDescent="0.2">
      <c r="A195" s="54"/>
    </row>
    <row r="196" spans="1:1" x14ac:dyDescent="0.2">
      <c r="A196" s="54"/>
    </row>
    <row r="197" spans="1:1" x14ac:dyDescent="0.2">
      <c r="A197" s="54"/>
    </row>
    <row r="198" spans="1:1" x14ac:dyDescent="0.2">
      <c r="A198" s="54"/>
    </row>
    <row r="199" spans="1:1" x14ac:dyDescent="0.2">
      <c r="A199" s="54"/>
    </row>
    <row r="200" spans="1:1" x14ac:dyDescent="0.2">
      <c r="A200" s="54"/>
    </row>
    <row r="201" spans="1:1" x14ac:dyDescent="0.2">
      <c r="A201" s="54"/>
    </row>
    <row r="202" spans="1:1" x14ac:dyDescent="0.2">
      <c r="A202" s="54"/>
    </row>
    <row r="203" spans="1:1" x14ac:dyDescent="0.2">
      <c r="A203" s="54"/>
    </row>
    <row r="204" spans="1:1" x14ac:dyDescent="0.2">
      <c r="A204" s="54"/>
    </row>
    <row r="205" spans="1:1" x14ac:dyDescent="0.2">
      <c r="A205" s="54"/>
    </row>
    <row r="206" spans="1:1" x14ac:dyDescent="0.2">
      <c r="A206" s="54"/>
    </row>
    <row r="207" spans="1:1" x14ac:dyDescent="0.2">
      <c r="A207" s="54"/>
    </row>
    <row r="208" spans="1:1" x14ac:dyDescent="0.2">
      <c r="A208" s="54"/>
    </row>
    <row r="209" spans="1:1" x14ac:dyDescent="0.2">
      <c r="A209" s="54"/>
    </row>
    <row r="210" spans="1:1" x14ac:dyDescent="0.2">
      <c r="A210" s="54"/>
    </row>
    <row r="211" spans="1:1" x14ac:dyDescent="0.2">
      <c r="A211" s="54"/>
    </row>
    <row r="212" spans="1:1" x14ac:dyDescent="0.2">
      <c r="A212" s="54"/>
    </row>
    <row r="213" spans="1:1" x14ac:dyDescent="0.2">
      <c r="A213" s="54"/>
    </row>
    <row r="214" spans="1:1" x14ac:dyDescent="0.2">
      <c r="A214" s="54"/>
    </row>
    <row r="215" spans="1:1" x14ac:dyDescent="0.2">
      <c r="A215" s="54"/>
    </row>
    <row r="216" spans="1:1" x14ac:dyDescent="0.2">
      <c r="A216" s="54"/>
    </row>
    <row r="217" spans="1:1" x14ac:dyDescent="0.2">
      <c r="A217" s="54"/>
    </row>
    <row r="218" spans="1:1" x14ac:dyDescent="0.2">
      <c r="A218" s="54"/>
    </row>
    <row r="219" spans="1:1" x14ac:dyDescent="0.2">
      <c r="A219" s="54"/>
    </row>
    <row r="220" spans="1:1" x14ac:dyDescent="0.2">
      <c r="A220" s="54"/>
    </row>
    <row r="221" spans="1:1" x14ac:dyDescent="0.2">
      <c r="A221" s="54"/>
    </row>
    <row r="222" spans="1:1" x14ac:dyDescent="0.2">
      <c r="A222" s="54"/>
    </row>
    <row r="223" spans="1:1" x14ac:dyDescent="0.2">
      <c r="A223" s="54"/>
    </row>
    <row r="224" spans="1:1" x14ac:dyDescent="0.2">
      <c r="A224" s="54"/>
    </row>
    <row r="225" spans="1:1" x14ac:dyDescent="0.2">
      <c r="A225" s="54"/>
    </row>
    <row r="226" spans="1:1" x14ac:dyDescent="0.2">
      <c r="A226" s="54"/>
    </row>
    <row r="227" spans="1:1" x14ac:dyDescent="0.2">
      <c r="A227" s="54"/>
    </row>
    <row r="228" spans="1:1" x14ac:dyDescent="0.2">
      <c r="A228" s="54"/>
    </row>
    <row r="229" spans="1:1" x14ac:dyDescent="0.2">
      <c r="A229" s="54"/>
    </row>
    <row r="230" spans="1:1" x14ac:dyDescent="0.2">
      <c r="A230" s="54"/>
    </row>
    <row r="231" spans="1:1" x14ac:dyDescent="0.2">
      <c r="A231" s="54"/>
    </row>
    <row r="232" spans="1:1" x14ac:dyDescent="0.2">
      <c r="A232" s="54"/>
    </row>
    <row r="233" spans="1:1" x14ac:dyDescent="0.2">
      <c r="A233" s="54"/>
    </row>
    <row r="234" spans="1:1" x14ac:dyDescent="0.2">
      <c r="A234" s="54"/>
    </row>
    <row r="235" spans="1:1" x14ac:dyDescent="0.2">
      <c r="A235" s="54"/>
    </row>
    <row r="236" spans="1:1" x14ac:dyDescent="0.2">
      <c r="A236" s="54"/>
    </row>
    <row r="237" spans="1:1" x14ac:dyDescent="0.2">
      <c r="A237" s="54"/>
    </row>
    <row r="238" spans="1:1" x14ac:dyDescent="0.2">
      <c r="A238" s="54"/>
    </row>
    <row r="239" spans="1:1" x14ac:dyDescent="0.2">
      <c r="A239" s="54"/>
    </row>
    <row r="240" spans="1:1" x14ac:dyDescent="0.2">
      <c r="A240" s="54"/>
    </row>
    <row r="241" spans="1:1" x14ac:dyDescent="0.2">
      <c r="A241" s="54"/>
    </row>
    <row r="242" spans="1:1" x14ac:dyDescent="0.2">
      <c r="A242" s="54"/>
    </row>
    <row r="243" spans="1:1" x14ac:dyDescent="0.2">
      <c r="A243" s="54"/>
    </row>
    <row r="244" spans="1:1" x14ac:dyDescent="0.2">
      <c r="A244" s="54"/>
    </row>
    <row r="245" spans="1:1" x14ac:dyDescent="0.2">
      <c r="A245" s="54"/>
    </row>
    <row r="246" spans="1:1" x14ac:dyDescent="0.2">
      <c r="A246" s="54"/>
    </row>
    <row r="247" spans="1:1" x14ac:dyDescent="0.2">
      <c r="A247" s="54"/>
    </row>
    <row r="248" spans="1:1" x14ac:dyDescent="0.2">
      <c r="A248" s="54"/>
    </row>
    <row r="249" spans="1:1" x14ac:dyDescent="0.2">
      <c r="A249" s="54"/>
    </row>
    <row r="250" spans="1:1" x14ac:dyDescent="0.2">
      <c r="A250" s="54"/>
    </row>
    <row r="251" spans="1:1" x14ac:dyDescent="0.2">
      <c r="A251" s="54"/>
    </row>
    <row r="252" spans="1:1" x14ac:dyDescent="0.2">
      <c r="A252" s="54"/>
    </row>
    <row r="253" spans="1:1" x14ac:dyDescent="0.2">
      <c r="A253" s="54"/>
    </row>
    <row r="254" spans="1:1" x14ac:dyDescent="0.2">
      <c r="A254" s="54"/>
    </row>
    <row r="255" spans="1:1" x14ac:dyDescent="0.2">
      <c r="A255" s="54"/>
    </row>
    <row r="256" spans="1:1" x14ac:dyDescent="0.2">
      <c r="A256" s="54"/>
    </row>
    <row r="257" spans="1:1" x14ac:dyDescent="0.2">
      <c r="A257" s="54"/>
    </row>
    <row r="258" spans="1:1" x14ac:dyDescent="0.2">
      <c r="A258" s="54"/>
    </row>
    <row r="259" spans="1:1" x14ac:dyDescent="0.2">
      <c r="A259" s="54"/>
    </row>
    <row r="260" spans="1:1" x14ac:dyDescent="0.2">
      <c r="A260" s="54"/>
    </row>
    <row r="261" spans="1:1" x14ac:dyDescent="0.2">
      <c r="A261" s="54"/>
    </row>
    <row r="262" spans="1:1" x14ac:dyDescent="0.2">
      <c r="A262" s="54"/>
    </row>
    <row r="263" spans="1:1" x14ac:dyDescent="0.2">
      <c r="A263" s="54"/>
    </row>
    <row r="264" spans="1:1" x14ac:dyDescent="0.2">
      <c r="A264" s="54"/>
    </row>
    <row r="265" spans="1:1" x14ac:dyDescent="0.2">
      <c r="A265" s="54"/>
    </row>
    <row r="266" spans="1:1" x14ac:dyDescent="0.2">
      <c r="A266" s="54"/>
    </row>
    <row r="267" spans="1:1" x14ac:dyDescent="0.2">
      <c r="A267" s="54"/>
    </row>
    <row r="268" spans="1:1" x14ac:dyDescent="0.2">
      <c r="A268" s="54"/>
    </row>
    <row r="269" spans="1:1" x14ac:dyDescent="0.2">
      <c r="A269" s="54"/>
    </row>
    <row r="270" spans="1:1" x14ac:dyDescent="0.2">
      <c r="A270" s="54"/>
    </row>
    <row r="271" spans="1:1" x14ac:dyDescent="0.2">
      <c r="A271" s="54"/>
    </row>
    <row r="272" spans="1:1" x14ac:dyDescent="0.2">
      <c r="A272" s="54"/>
    </row>
    <row r="273" spans="1:1" x14ac:dyDescent="0.2">
      <c r="A273" s="54"/>
    </row>
    <row r="274" spans="1:1" x14ac:dyDescent="0.2">
      <c r="A274" s="54"/>
    </row>
    <row r="275" spans="1:1" x14ac:dyDescent="0.2">
      <c r="A275" s="54"/>
    </row>
    <row r="276" spans="1:1" x14ac:dyDescent="0.2">
      <c r="A276" s="54"/>
    </row>
    <row r="277" spans="1:1" x14ac:dyDescent="0.2">
      <c r="A277" s="54"/>
    </row>
    <row r="278" spans="1:1" x14ac:dyDescent="0.2">
      <c r="A278" s="54"/>
    </row>
    <row r="279" spans="1:1" x14ac:dyDescent="0.2">
      <c r="A279" s="54"/>
    </row>
    <row r="280" spans="1:1" x14ac:dyDescent="0.2">
      <c r="A280" s="54"/>
    </row>
    <row r="281" spans="1:1" x14ac:dyDescent="0.2">
      <c r="A281" s="54"/>
    </row>
    <row r="282" spans="1:1" x14ac:dyDescent="0.2">
      <c r="A282" s="54"/>
    </row>
    <row r="283" spans="1:1" x14ac:dyDescent="0.2">
      <c r="A283" s="54"/>
    </row>
    <row r="284" spans="1:1" x14ac:dyDescent="0.2">
      <c r="A284" s="54"/>
    </row>
    <row r="285" spans="1:1" x14ac:dyDescent="0.2">
      <c r="A285" s="54"/>
    </row>
    <row r="286" spans="1:1" x14ac:dyDescent="0.2">
      <c r="A286" s="54"/>
    </row>
    <row r="287" spans="1:1" x14ac:dyDescent="0.2">
      <c r="A287" s="54"/>
    </row>
    <row r="288" spans="1:1" x14ac:dyDescent="0.2">
      <c r="A288" s="54"/>
    </row>
    <row r="289" spans="1:1" x14ac:dyDescent="0.2">
      <c r="A289" s="54"/>
    </row>
    <row r="290" spans="1:1" x14ac:dyDescent="0.2">
      <c r="A290" s="54"/>
    </row>
    <row r="291" spans="1:1" x14ac:dyDescent="0.2">
      <c r="A291" s="54"/>
    </row>
    <row r="292" spans="1:1" x14ac:dyDescent="0.2">
      <c r="A292" s="54"/>
    </row>
    <row r="293" spans="1:1" x14ac:dyDescent="0.2">
      <c r="A293" s="54"/>
    </row>
    <row r="294" spans="1:1" x14ac:dyDescent="0.2">
      <c r="A294" s="54"/>
    </row>
    <row r="295" spans="1:1" x14ac:dyDescent="0.2">
      <c r="A295" s="54"/>
    </row>
    <row r="296" spans="1:1" x14ac:dyDescent="0.2">
      <c r="A296" s="54"/>
    </row>
    <row r="297" spans="1:1" x14ac:dyDescent="0.2">
      <c r="A297" s="54"/>
    </row>
    <row r="298" spans="1:1" x14ac:dyDescent="0.2">
      <c r="A298" s="54"/>
    </row>
    <row r="299" spans="1:1" x14ac:dyDescent="0.2">
      <c r="A299" s="54"/>
    </row>
    <row r="300" spans="1:1" x14ac:dyDescent="0.2">
      <c r="A300" s="54"/>
    </row>
    <row r="301" spans="1:1" x14ac:dyDescent="0.2">
      <c r="A301" s="54"/>
    </row>
    <row r="302" spans="1:1" x14ac:dyDescent="0.2">
      <c r="A302" s="54"/>
    </row>
    <row r="303" spans="1:1" x14ac:dyDescent="0.2">
      <c r="A303" s="54"/>
    </row>
    <row r="304" spans="1:1" x14ac:dyDescent="0.2">
      <c r="A304" s="54"/>
    </row>
    <row r="305" spans="1:1" x14ac:dyDescent="0.2">
      <c r="A305" s="54"/>
    </row>
    <row r="306" spans="1:1" x14ac:dyDescent="0.2">
      <c r="A306" s="54"/>
    </row>
    <row r="307" spans="1:1" x14ac:dyDescent="0.2">
      <c r="A307" s="54"/>
    </row>
    <row r="308" spans="1:1" x14ac:dyDescent="0.2">
      <c r="A308" s="54"/>
    </row>
    <row r="309" spans="1:1" x14ac:dyDescent="0.2">
      <c r="A309" s="54"/>
    </row>
    <row r="310" spans="1:1" x14ac:dyDescent="0.2">
      <c r="A310" s="54"/>
    </row>
    <row r="311" spans="1:1" x14ac:dyDescent="0.2">
      <c r="A311" s="54"/>
    </row>
    <row r="312" spans="1:1" x14ac:dyDescent="0.2">
      <c r="A312" s="54"/>
    </row>
    <row r="313" spans="1:1" x14ac:dyDescent="0.2">
      <c r="A313" s="54"/>
    </row>
    <row r="314" spans="1:1" x14ac:dyDescent="0.2">
      <c r="A314" s="54"/>
    </row>
    <row r="315" spans="1:1" x14ac:dyDescent="0.2">
      <c r="A315" s="54"/>
    </row>
    <row r="316" spans="1:1" x14ac:dyDescent="0.2">
      <c r="A316" s="54"/>
    </row>
    <row r="317" spans="1:1" x14ac:dyDescent="0.2">
      <c r="A317" s="54"/>
    </row>
    <row r="318" spans="1:1" x14ac:dyDescent="0.2">
      <c r="A318" s="54"/>
    </row>
    <row r="319" spans="1:1" x14ac:dyDescent="0.2">
      <c r="A319" s="54"/>
    </row>
    <row r="320" spans="1:1" x14ac:dyDescent="0.2">
      <c r="A320" s="54"/>
    </row>
    <row r="321" spans="1:1" x14ac:dyDescent="0.2">
      <c r="A321" s="54"/>
    </row>
    <row r="322" spans="1:1" x14ac:dyDescent="0.2">
      <c r="A322" s="54"/>
    </row>
    <row r="323" spans="1:1" x14ac:dyDescent="0.2">
      <c r="A323" s="54"/>
    </row>
    <row r="324" spans="1:1" x14ac:dyDescent="0.2">
      <c r="A324" s="54"/>
    </row>
    <row r="325" spans="1:1" x14ac:dyDescent="0.2">
      <c r="A325" s="54"/>
    </row>
    <row r="326" spans="1:1" x14ac:dyDescent="0.2">
      <c r="A326" s="54"/>
    </row>
    <row r="327" spans="1:1" x14ac:dyDescent="0.2">
      <c r="A327" s="54"/>
    </row>
    <row r="328" spans="1:1" x14ac:dyDescent="0.2">
      <c r="A328" s="54"/>
    </row>
    <row r="329" spans="1:1" x14ac:dyDescent="0.2">
      <c r="A329" s="54"/>
    </row>
    <row r="330" spans="1:1" x14ac:dyDescent="0.2">
      <c r="A330" s="54"/>
    </row>
    <row r="331" spans="1:1" x14ac:dyDescent="0.2">
      <c r="A331" s="54"/>
    </row>
    <row r="332" spans="1:1" x14ac:dyDescent="0.2">
      <c r="A332" s="54"/>
    </row>
    <row r="333" spans="1:1" x14ac:dyDescent="0.2">
      <c r="A333" s="54"/>
    </row>
    <row r="334" spans="1:1" x14ac:dyDescent="0.2">
      <c r="A334" s="54"/>
    </row>
    <row r="335" spans="1:1" x14ac:dyDescent="0.2">
      <c r="A335" s="54"/>
    </row>
    <row r="336" spans="1:1" x14ac:dyDescent="0.2">
      <c r="A336" s="54"/>
    </row>
    <row r="337" spans="1:1" x14ac:dyDescent="0.2">
      <c r="A337" s="54"/>
    </row>
    <row r="338" spans="1:1" x14ac:dyDescent="0.2">
      <c r="A338" s="54"/>
    </row>
    <row r="339" spans="1:1" x14ac:dyDescent="0.2">
      <c r="A339" s="54"/>
    </row>
    <row r="340" spans="1:1" x14ac:dyDescent="0.2">
      <c r="A340" s="54"/>
    </row>
    <row r="341" spans="1:1" x14ac:dyDescent="0.2">
      <c r="A341" s="54"/>
    </row>
    <row r="342" spans="1:1" x14ac:dyDescent="0.2">
      <c r="A342" s="54"/>
    </row>
    <row r="343" spans="1:1" x14ac:dyDescent="0.2">
      <c r="A343" s="54"/>
    </row>
    <row r="344" spans="1:1" x14ac:dyDescent="0.2">
      <c r="A344" s="54"/>
    </row>
    <row r="345" spans="1:1" x14ac:dyDescent="0.2">
      <c r="A345" s="54"/>
    </row>
    <row r="346" spans="1:1" x14ac:dyDescent="0.2">
      <c r="A346" s="54"/>
    </row>
    <row r="347" spans="1:1" x14ac:dyDescent="0.2">
      <c r="A347" s="54"/>
    </row>
    <row r="348" spans="1:1" x14ac:dyDescent="0.2">
      <c r="A348" s="54"/>
    </row>
    <row r="349" spans="1:1" x14ac:dyDescent="0.2">
      <c r="A349" s="54"/>
    </row>
    <row r="350" spans="1:1" x14ac:dyDescent="0.2">
      <c r="A350" s="54"/>
    </row>
    <row r="351" spans="1:1" x14ac:dyDescent="0.2">
      <c r="A351" s="54"/>
    </row>
    <row r="352" spans="1:1" x14ac:dyDescent="0.2">
      <c r="A352" s="54"/>
    </row>
    <row r="353" spans="1:1" x14ac:dyDescent="0.2">
      <c r="A353" s="54"/>
    </row>
    <row r="354" spans="1:1" x14ac:dyDescent="0.2">
      <c r="A354" s="54"/>
    </row>
    <row r="355" spans="1:1" x14ac:dyDescent="0.2">
      <c r="A355" s="54"/>
    </row>
    <row r="356" spans="1:1" x14ac:dyDescent="0.2">
      <c r="A356" s="54"/>
    </row>
    <row r="357" spans="1:1" x14ac:dyDescent="0.2">
      <c r="A357" s="54"/>
    </row>
    <row r="358" spans="1:1" x14ac:dyDescent="0.2">
      <c r="A358" s="54"/>
    </row>
    <row r="359" spans="1:1" x14ac:dyDescent="0.2">
      <c r="A359" s="54"/>
    </row>
    <row r="360" spans="1:1" x14ac:dyDescent="0.2">
      <c r="A360" s="54"/>
    </row>
    <row r="361" spans="1:1" x14ac:dyDescent="0.2">
      <c r="A361" s="54"/>
    </row>
    <row r="362" spans="1:1" x14ac:dyDescent="0.2">
      <c r="A362" s="54"/>
    </row>
    <row r="363" spans="1:1" x14ac:dyDescent="0.2">
      <c r="A363" s="54"/>
    </row>
    <row r="364" spans="1:1" x14ac:dyDescent="0.2">
      <c r="A364" s="54"/>
    </row>
    <row r="365" spans="1:1" x14ac:dyDescent="0.2">
      <c r="A365" s="54"/>
    </row>
    <row r="366" spans="1:1" x14ac:dyDescent="0.2">
      <c r="A366" s="54"/>
    </row>
    <row r="367" spans="1:1" x14ac:dyDescent="0.2">
      <c r="A367" s="54"/>
    </row>
    <row r="368" spans="1:1" x14ac:dyDescent="0.2">
      <c r="A368" s="54"/>
    </row>
    <row r="369" spans="1:1" x14ac:dyDescent="0.2">
      <c r="A369" s="54"/>
    </row>
    <row r="370" spans="1:1" x14ac:dyDescent="0.2">
      <c r="A370" s="54"/>
    </row>
    <row r="371" spans="1:1" x14ac:dyDescent="0.2">
      <c r="A371" s="54"/>
    </row>
    <row r="372" spans="1:1" x14ac:dyDescent="0.2">
      <c r="A372" s="54"/>
    </row>
    <row r="373" spans="1:1" x14ac:dyDescent="0.2">
      <c r="A373" s="54"/>
    </row>
    <row r="374" spans="1:1" x14ac:dyDescent="0.2">
      <c r="A374" s="54"/>
    </row>
    <row r="375" spans="1:1" x14ac:dyDescent="0.2">
      <c r="A375" s="54"/>
    </row>
    <row r="376" spans="1:1" x14ac:dyDescent="0.2">
      <c r="A376" s="54"/>
    </row>
    <row r="377" spans="1:1" x14ac:dyDescent="0.2">
      <c r="A377" s="54"/>
    </row>
    <row r="378" spans="1:1" x14ac:dyDescent="0.2">
      <c r="A378" s="54"/>
    </row>
    <row r="379" spans="1:1" x14ac:dyDescent="0.2">
      <c r="A379" s="54"/>
    </row>
    <row r="380" spans="1:1" x14ac:dyDescent="0.2">
      <c r="A380" s="54"/>
    </row>
    <row r="381" spans="1:1" x14ac:dyDescent="0.2">
      <c r="A381" s="54"/>
    </row>
    <row r="382" spans="1:1" x14ac:dyDescent="0.2">
      <c r="A382" s="54"/>
    </row>
    <row r="383" spans="1:1" x14ac:dyDescent="0.2">
      <c r="A383" s="54"/>
    </row>
    <row r="384" spans="1:1" x14ac:dyDescent="0.2">
      <c r="A384" s="54"/>
    </row>
    <row r="385" spans="1:1" x14ac:dyDescent="0.2">
      <c r="A385" s="54"/>
    </row>
    <row r="386" spans="1:1" x14ac:dyDescent="0.2">
      <c r="A386" s="54"/>
    </row>
    <row r="387" spans="1:1" x14ac:dyDescent="0.2">
      <c r="A387" s="54"/>
    </row>
    <row r="388" spans="1:1" x14ac:dyDescent="0.2">
      <c r="A388" s="54"/>
    </row>
    <row r="389" spans="1:1" x14ac:dyDescent="0.2">
      <c r="A389" s="54"/>
    </row>
    <row r="390" spans="1:1" x14ac:dyDescent="0.2">
      <c r="A390" s="54"/>
    </row>
    <row r="391" spans="1:1" x14ac:dyDescent="0.2">
      <c r="A391" s="54"/>
    </row>
    <row r="392" spans="1:1" x14ac:dyDescent="0.2">
      <c r="A392" s="54"/>
    </row>
    <row r="393" spans="1:1" x14ac:dyDescent="0.2">
      <c r="A393" s="54"/>
    </row>
    <row r="394" spans="1:1" x14ac:dyDescent="0.2">
      <c r="A394" s="54"/>
    </row>
    <row r="395" spans="1:1" x14ac:dyDescent="0.2">
      <c r="A395" s="54"/>
    </row>
    <row r="396" spans="1:1" x14ac:dyDescent="0.2">
      <c r="A396" s="54"/>
    </row>
    <row r="397" spans="1:1" x14ac:dyDescent="0.2">
      <c r="A397" s="54"/>
    </row>
    <row r="398" spans="1:1" x14ac:dyDescent="0.2">
      <c r="A398" s="54"/>
    </row>
    <row r="399" spans="1:1" x14ac:dyDescent="0.2">
      <c r="A399" s="54"/>
    </row>
    <row r="400" spans="1:1" x14ac:dyDescent="0.2">
      <c r="A400" s="54"/>
    </row>
    <row r="401" spans="1:1" x14ac:dyDescent="0.2">
      <c r="A401" s="54"/>
    </row>
    <row r="402" spans="1:1" x14ac:dyDescent="0.2">
      <c r="A402" s="54"/>
    </row>
    <row r="403" spans="1:1" x14ac:dyDescent="0.2">
      <c r="A403" s="54"/>
    </row>
    <row r="404" spans="1:1" x14ac:dyDescent="0.2">
      <c r="A404" s="54"/>
    </row>
    <row r="405" spans="1:1" x14ac:dyDescent="0.2">
      <c r="A405" s="54"/>
    </row>
    <row r="406" spans="1:1" x14ac:dyDescent="0.2">
      <c r="A406" s="54"/>
    </row>
    <row r="407" spans="1:1" x14ac:dyDescent="0.2">
      <c r="A407" s="54"/>
    </row>
    <row r="408" spans="1:1" x14ac:dyDescent="0.2">
      <c r="A408" s="54"/>
    </row>
    <row r="409" spans="1:1" x14ac:dyDescent="0.2">
      <c r="A409" s="54"/>
    </row>
    <row r="410" spans="1:1" x14ac:dyDescent="0.2">
      <c r="A410" s="54"/>
    </row>
    <row r="411" spans="1:1" x14ac:dyDescent="0.2">
      <c r="A411" s="54"/>
    </row>
    <row r="412" spans="1:1" x14ac:dyDescent="0.2">
      <c r="A412" s="54"/>
    </row>
    <row r="413" spans="1:1" x14ac:dyDescent="0.2">
      <c r="A413" s="54"/>
    </row>
    <row r="414" spans="1:1" x14ac:dyDescent="0.2">
      <c r="A414" s="54"/>
    </row>
    <row r="415" spans="1:1" x14ac:dyDescent="0.2">
      <c r="A415" s="54"/>
    </row>
    <row r="416" spans="1:1" x14ac:dyDescent="0.2">
      <c r="A416" s="54"/>
    </row>
    <row r="417" spans="1:1" x14ac:dyDescent="0.2">
      <c r="A417" s="54"/>
    </row>
    <row r="418" spans="1:1" x14ac:dyDescent="0.2">
      <c r="A418" s="54"/>
    </row>
    <row r="419" spans="1:1" x14ac:dyDescent="0.2">
      <c r="A419" s="54"/>
    </row>
    <row r="420" spans="1:1" x14ac:dyDescent="0.2">
      <c r="A420" s="54"/>
    </row>
    <row r="421" spans="1:1" x14ac:dyDescent="0.2">
      <c r="A421" s="54"/>
    </row>
    <row r="422" spans="1:1" x14ac:dyDescent="0.2">
      <c r="A422" s="54"/>
    </row>
    <row r="423" spans="1:1" x14ac:dyDescent="0.2">
      <c r="A423" s="54"/>
    </row>
    <row r="424" spans="1:1" x14ac:dyDescent="0.2">
      <c r="A424" s="54"/>
    </row>
    <row r="425" spans="1:1" x14ac:dyDescent="0.2">
      <c r="A425" s="54"/>
    </row>
    <row r="426" spans="1:1" x14ac:dyDescent="0.2">
      <c r="A426" s="54"/>
    </row>
    <row r="427" spans="1:1" x14ac:dyDescent="0.2">
      <c r="A427" s="54"/>
    </row>
    <row r="428" spans="1:1" x14ac:dyDescent="0.2">
      <c r="A428" s="54"/>
    </row>
    <row r="429" spans="1:1" x14ac:dyDescent="0.2">
      <c r="A429" s="54"/>
    </row>
    <row r="430" spans="1:1" x14ac:dyDescent="0.2">
      <c r="A430" s="54"/>
    </row>
    <row r="431" spans="1:1" x14ac:dyDescent="0.2">
      <c r="A431" s="54"/>
    </row>
    <row r="432" spans="1:1" x14ac:dyDescent="0.2">
      <c r="A432" s="54"/>
    </row>
    <row r="433" spans="1:1" x14ac:dyDescent="0.2">
      <c r="A433" s="54"/>
    </row>
    <row r="434" spans="1:1" x14ac:dyDescent="0.2">
      <c r="A434" s="54"/>
    </row>
    <row r="435" spans="1:1" x14ac:dyDescent="0.2">
      <c r="A435" s="54"/>
    </row>
    <row r="436" spans="1:1" x14ac:dyDescent="0.2">
      <c r="A436" s="54"/>
    </row>
    <row r="437" spans="1:1" x14ac:dyDescent="0.2">
      <c r="A437" s="54"/>
    </row>
    <row r="438" spans="1:1" x14ac:dyDescent="0.2">
      <c r="A438" s="54"/>
    </row>
    <row r="439" spans="1:1" x14ac:dyDescent="0.2">
      <c r="A439" s="54"/>
    </row>
    <row r="440" spans="1:1" x14ac:dyDescent="0.2">
      <c r="A440" s="54"/>
    </row>
    <row r="441" spans="1:1" x14ac:dyDescent="0.2">
      <c r="A441" s="54"/>
    </row>
    <row r="442" spans="1:1" x14ac:dyDescent="0.2">
      <c r="A442" s="54"/>
    </row>
    <row r="443" spans="1:1" x14ac:dyDescent="0.2">
      <c r="A443" s="54"/>
    </row>
    <row r="444" spans="1:1" x14ac:dyDescent="0.2">
      <c r="A444" s="54"/>
    </row>
    <row r="445" spans="1:1" x14ac:dyDescent="0.2">
      <c r="A445" s="54"/>
    </row>
    <row r="446" spans="1:1" x14ac:dyDescent="0.2">
      <c r="A446" s="54"/>
    </row>
    <row r="447" spans="1:1" x14ac:dyDescent="0.2">
      <c r="A447" s="54"/>
    </row>
    <row r="448" spans="1:1" x14ac:dyDescent="0.2">
      <c r="A448" s="54"/>
    </row>
    <row r="449" spans="1:1" x14ac:dyDescent="0.2">
      <c r="A449" s="54"/>
    </row>
    <row r="450" spans="1:1" x14ac:dyDescent="0.2">
      <c r="A450" s="54"/>
    </row>
    <row r="451" spans="1:1" x14ac:dyDescent="0.2">
      <c r="A451" s="54"/>
    </row>
    <row r="452" spans="1:1" x14ac:dyDescent="0.2">
      <c r="A452" s="54"/>
    </row>
    <row r="453" spans="1:1" x14ac:dyDescent="0.2">
      <c r="A453" s="54"/>
    </row>
    <row r="454" spans="1:1" x14ac:dyDescent="0.2">
      <c r="A454" s="54"/>
    </row>
    <row r="455" spans="1:1" x14ac:dyDescent="0.2">
      <c r="A455" s="54"/>
    </row>
    <row r="456" spans="1:1" x14ac:dyDescent="0.2">
      <c r="A456" s="54"/>
    </row>
    <row r="457" spans="1:1" x14ac:dyDescent="0.2">
      <c r="A457" s="54"/>
    </row>
    <row r="458" spans="1:1" x14ac:dyDescent="0.2">
      <c r="A458" s="54"/>
    </row>
    <row r="459" spans="1:1" x14ac:dyDescent="0.2">
      <c r="A459" s="54"/>
    </row>
    <row r="460" spans="1:1" x14ac:dyDescent="0.2">
      <c r="A460" s="54"/>
    </row>
    <row r="461" spans="1:1" x14ac:dyDescent="0.2">
      <c r="A461" s="54"/>
    </row>
    <row r="462" spans="1:1" x14ac:dyDescent="0.2">
      <c r="A462" s="54"/>
    </row>
    <row r="463" spans="1:1" x14ac:dyDescent="0.2">
      <c r="A463" s="54"/>
    </row>
    <row r="464" spans="1:1" x14ac:dyDescent="0.2">
      <c r="A464" s="54"/>
    </row>
    <row r="465" spans="1:1" x14ac:dyDescent="0.2">
      <c r="A465" s="54"/>
    </row>
    <row r="466" spans="1:1" x14ac:dyDescent="0.2">
      <c r="A466" s="54"/>
    </row>
    <row r="467" spans="1:1" x14ac:dyDescent="0.2">
      <c r="A467" s="54"/>
    </row>
    <row r="468" spans="1:1" x14ac:dyDescent="0.2">
      <c r="A468" s="54"/>
    </row>
    <row r="469" spans="1:1" x14ac:dyDescent="0.2">
      <c r="A469" s="54"/>
    </row>
    <row r="470" spans="1:1" x14ac:dyDescent="0.2">
      <c r="A470" s="54"/>
    </row>
    <row r="471" spans="1:1" x14ac:dyDescent="0.2">
      <c r="A471" s="54"/>
    </row>
    <row r="472" spans="1:1" x14ac:dyDescent="0.2">
      <c r="A472" s="54"/>
    </row>
    <row r="473" spans="1:1" x14ac:dyDescent="0.2">
      <c r="A473" s="54"/>
    </row>
    <row r="474" spans="1:1" x14ac:dyDescent="0.2">
      <c r="A474" s="54"/>
    </row>
    <row r="475" spans="1:1" x14ac:dyDescent="0.2">
      <c r="A475" s="54"/>
    </row>
    <row r="476" spans="1:1" x14ac:dyDescent="0.2">
      <c r="A476" s="54"/>
    </row>
    <row r="477" spans="1:1" x14ac:dyDescent="0.2">
      <c r="A477" s="54"/>
    </row>
    <row r="478" spans="1:1" x14ac:dyDescent="0.2">
      <c r="A478" s="54"/>
    </row>
    <row r="479" spans="1:1" x14ac:dyDescent="0.2">
      <c r="A479" s="54"/>
    </row>
    <row r="480" spans="1:1" x14ac:dyDescent="0.2">
      <c r="A480" s="54"/>
    </row>
    <row r="481" spans="1:1" x14ac:dyDescent="0.2">
      <c r="A481" s="54"/>
    </row>
    <row r="482" spans="1:1" x14ac:dyDescent="0.2">
      <c r="A482" s="54"/>
    </row>
    <row r="483" spans="1:1" x14ac:dyDescent="0.2">
      <c r="A483" s="54"/>
    </row>
    <row r="484" spans="1:1" x14ac:dyDescent="0.2">
      <c r="A484" s="54"/>
    </row>
    <row r="485" spans="1:1" x14ac:dyDescent="0.2">
      <c r="A485" s="54"/>
    </row>
    <row r="486" spans="1:1" x14ac:dyDescent="0.2">
      <c r="A486" s="54"/>
    </row>
    <row r="487" spans="1:1" x14ac:dyDescent="0.2">
      <c r="A487" s="54"/>
    </row>
    <row r="488" spans="1:1" x14ac:dyDescent="0.2">
      <c r="A488" s="54"/>
    </row>
    <row r="489" spans="1:1" x14ac:dyDescent="0.2">
      <c r="A489" s="54"/>
    </row>
    <row r="490" spans="1:1" x14ac:dyDescent="0.2">
      <c r="A490" s="54"/>
    </row>
    <row r="491" spans="1:1" x14ac:dyDescent="0.2">
      <c r="A491" s="54"/>
    </row>
    <row r="492" spans="1:1" x14ac:dyDescent="0.2">
      <c r="A492" s="54"/>
    </row>
    <row r="493" spans="1:1" x14ac:dyDescent="0.2">
      <c r="A493" s="54"/>
    </row>
    <row r="494" spans="1:1" x14ac:dyDescent="0.2">
      <c r="A494" s="54"/>
    </row>
    <row r="495" spans="1:1" x14ac:dyDescent="0.2">
      <c r="A495" s="54"/>
    </row>
    <row r="496" spans="1:1" x14ac:dyDescent="0.2">
      <c r="A496" s="54"/>
    </row>
    <row r="497" spans="1:1" x14ac:dyDescent="0.2">
      <c r="A497" s="54"/>
    </row>
    <row r="498" spans="1:1" x14ac:dyDescent="0.2">
      <c r="A498" s="54"/>
    </row>
    <row r="499" spans="1:1" x14ac:dyDescent="0.2">
      <c r="A499" s="54"/>
    </row>
    <row r="500" spans="1:1" x14ac:dyDescent="0.2">
      <c r="A500" s="54"/>
    </row>
    <row r="501" spans="1:1" x14ac:dyDescent="0.2">
      <c r="A501" s="54"/>
    </row>
    <row r="502" spans="1:1" x14ac:dyDescent="0.2">
      <c r="A502" s="54"/>
    </row>
    <row r="503" spans="1:1" x14ac:dyDescent="0.2">
      <c r="A503" s="54"/>
    </row>
    <row r="504" spans="1:1" x14ac:dyDescent="0.2">
      <c r="A504" s="54"/>
    </row>
    <row r="505" spans="1:1" x14ac:dyDescent="0.2">
      <c r="A505" s="54"/>
    </row>
    <row r="506" spans="1:1" x14ac:dyDescent="0.2">
      <c r="A506" s="54"/>
    </row>
    <row r="507" spans="1:1" x14ac:dyDescent="0.2">
      <c r="A507" s="54"/>
    </row>
    <row r="508" spans="1:1" x14ac:dyDescent="0.2">
      <c r="A508" s="54"/>
    </row>
    <row r="509" spans="1:1" x14ac:dyDescent="0.2">
      <c r="A509" s="54"/>
    </row>
    <row r="510" spans="1:1" x14ac:dyDescent="0.2">
      <c r="A510" s="54"/>
    </row>
    <row r="511" spans="1:1" x14ac:dyDescent="0.2">
      <c r="A511" s="54"/>
    </row>
    <row r="512" spans="1:1" x14ac:dyDescent="0.2">
      <c r="A512" s="54"/>
    </row>
    <row r="513" spans="1:1" x14ac:dyDescent="0.2">
      <c r="A513" s="54"/>
    </row>
    <row r="514" spans="1:1" x14ac:dyDescent="0.2">
      <c r="A514" s="54"/>
    </row>
    <row r="515" spans="1:1" x14ac:dyDescent="0.2">
      <c r="A515" s="54"/>
    </row>
    <row r="516" spans="1:1" x14ac:dyDescent="0.2">
      <c r="A516" s="54"/>
    </row>
    <row r="517" spans="1:1" x14ac:dyDescent="0.2">
      <c r="A517" s="54"/>
    </row>
    <row r="518" spans="1:1" x14ac:dyDescent="0.2">
      <c r="A518" s="54"/>
    </row>
    <row r="519" spans="1:1" x14ac:dyDescent="0.2">
      <c r="A519" s="54"/>
    </row>
    <row r="520" spans="1:1" x14ac:dyDescent="0.2">
      <c r="A520" s="54"/>
    </row>
    <row r="521" spans="1:1" x14ac:dyDescent="0.2">
      <c r="A521" s="54"/>
    </row>
    <row r="522" spans="1:1" x14ac:dyDescent="0.2">
      <c r="A522" s="54"/>
    </row>
    <row r="523" spans="1:1" x14ac:dyDescent="0.2">
      <c r="A523" s="54"/>
    </row>
    <row r="524" spans="1:1" x14ac:dyDescent="0.2">
      <c r="A524" s="54"/>
    </row>
    <row r="525" spans="1:1" x14ac:dyDescent="0.2">
      <c r="A525" s="54"/>
    </row>
    <row r="526" spans="1:1" x14ac:dyDescent="0.2">
      <c r="A526" s="54"/>
    </row>
    <row r="527" spans="1:1" x14ac:dyDescent="0.2">
      <c r="A527" s="54"/>
    </row>
    <row r="528" spans="1:1" x14ac:dyDescent="0.2">
      <c r="A528" s="54"/>
    </row>
    <row r="529" spans="1:1" x14ac:dyDescent="0.2">
      <c r="A529" s="54"/>
    </row>
    <row r="530" spans="1:1" x14ac:dyDescent="0.2">
      <c r="A530" s="54"/>
    </row>
    <row r="531" spans="1:1" x14ac:dyDescent="0.2">
      <c r="A531" s="54"/>
    </row>
    <row r="532" spans="1:1" x14ac:dyDescent="0.2">
      <c r="A532" s="54"/>
    </row>
    <row r="533" spans="1:1" x14ac:dyDescent="0.2">
      <c r="A533" s="54"/>
    </row>
    <row r="534" spans="1:1" x14ac:dyDescent="0.2">
      <c r="A534" s="54"/>
    </row>
    <row r="535" spans="1:1" x14ac:dyDescent="0.2">
      <c r="A535" s="54"/>
    </row>
    <row r="536" spans="1:1" x14ac:dyDescent="0.2">
      <c r="A536" s="54"/>
    </row>
    <row r="537" spans="1:1" x14ac:dyDescent="0.2">
      <c r="A537" s="54"/>
    </row>
    <row r="538" spans="1:1" x14ac:dyDescent="0.2">
      <c r="A538" s="54"/>
    </row>
    <row r="539" spans="1:1" x14ac:dyDescent="0.2">
      <c r="A539" s="54"/>
    </row>
    <row r="540" spans="1:1" x14ac:dyDescent="0.2">
      <c r="A540" s="54"/>
    </row>
    <row r="541" spans="1:1" x14ac:dyDescent="0.2">
      <c r="A541" s="54"/>
    </row>
    <row r="542" spans="1:1" x14ac:dyDescent="0.2">
      <c r="A542" s="54"/>
    </row>
    <row r="543" spans="1:1" x14ac:dyDescent="0.2">
      <c r="A543" s="54"/>
    </row>
    <row r="544" spans="1:1" x14ac:dyDescent="0.2">
      <c r="A544" s="54"/>
    </row>
    <row r="545" spans="1:1" x14ac:dyDescent="0.2">
      <c r="A545" s="54"/>
    </row>
    <row r="546" spans="1:1" x14ac:dyDescent="0.2">
      <c r="A546" s="54"/>
    </row>
    <row r="547" spans="1:1" x14ac:dyDescent="0.2">
      <c r="A547" s="54"/>
    </row>
    <row r="548" spans="1:1" x14ac:dyDescent="0.2">
      <c r="A548" s="54"/>
    </row>
    <row r="549" spans="1:1" x14ac:dyDescent="0.2">
      <c r="A549" s="54"/>
    </row>
    <row r="550" spans="1:1" x14ac:dyDescent="0.2">
      <c r="A550" s="54"/>
    </row>
    <row r="551" spans="1:1" x14ac:dyDescent="0.2">
      <c r="A551" s="54"/>
    </row>
    <row r="552" spans="1:1" x14ac:dyDescent="0.2">
      <c r="A552" s="54"/>
    </row>
    <row r="553" spans="1:1" x14ac:dyDescent="0.2">
      <c r="A553" s="54"/>
    </row>
    <row r="554" spans="1:1" x14ac:dyDescent="0.2">
      <c r="A554" s="54"/>
    </row>
    <row r="555" spans="1:1" x14ac:dyDescent="0.2">
      <c r="A555" s="54"/>
    </row>
    <row r="556" spans="1:1" x14ac:dyDescent="0.2">
      <c r="A556" s="54"/>
    </row>
    <row r="557" spans="1:1" x14ac:dyDescent="0.2">
      <c r="A557" s="54"/>
    </row>
    <row r="558" spans="1:1" x14ac:dyDescent="0.2">
      <c r="A558" s="54"/>
    </row>
    <row r="559" spans="1:1" x14ac:dyDescent="0.2">
      <c r="A559" s="54"/>
    </row>
    <row r="560" spans="1:1" x14ac:dyDescent="0.2">
      <c r="A560" s="54"/>
    </row>
    <row r="561" spans="1:1" x14ac:dyDescent="0.2">
      <c r="A561" s="54"/>
    </row>
    <row r="562" spans="1:1" x14ac:dyDescent="0.2">
      <c r="A562" s="54"/>
    </row>
    <row r="563" spans="1:1" x14ac:dyDescent="0.2">
      <c r="A563" s="54"/>
    </row>
    <row r="564" spans="1:1" x14ac:dyDescent="0.2">
      <c r="A564" s="54"/>
    </row>
    <row r="565" spans="1:1" x14ac:dyDescent="0.2">
      <c r="A565" s="54"/>
    </row>
    <row r="566" spans="1:1" x14ac:dyDescent="0.2">
      <c r="A566" s="54"/>
    </row>
    <row r="567" spans="1:1" x14ac:dyDescent="0.2">
      <c r="A567" s="54"/>
    </row>
    <row r="568" spans="1:1" x14ac:dyDescent="0.2">
      <c r="A568" s="54"/>
    </row>
    <row r="569" spans="1:1" x14ac:dyDescent="0.2">
      <c r="A569" s="54"/>
    </row>
    <row r="570" spans="1:1" x14ac:dyDescent="0.2">
      <c r="A570" s="54"/>
    </row>
    <row r="571" spans="1:1" x14ac:dyDescent="0.2">
      <c r="A571" s="54"/>
    </row>
    <row r="572" spans="1:1" x14ac:dyDescent="0.2">
      <c r="A572" s="54"/>
    </row>
    <row r="573" spans="1:1" x14ac:dyDescent="0.2">
      <c r="A573" s="54"/>
    </row>
    <row r="574" spans="1:1" x14ac:dyDescent="0.2">
      <c r="A574" s="54"/>
    </row>
    <row r="575" spans="1:1" x14ac:dyDescent="0.2">
      <c r="A575" s="54"/>
    </row>
    <row r="576" spans="1:1" x14ac:dyDescent="0.2">
      <c r="A576" s="54"/>
    </row>
    <row r="577" spans="1:1" x14ac:dyDescent="0.2">
      <c r="A577" s="54"/>
    </row>
    <row r="578" spans="1:1" x14ac:dyDescent="0.2">
      <c r="A578" s="54"/>
    </row>
    <row r="579" spans="1:1" x14ac:dyDescent="0.2">
      <c r="A579" s="54"/>
    </row>
    <row r="580" spans="1:1" x14ac:dyDescent="0.2">
      <c r="A580" s="54"/>
    </row>
    <row r="581" spans="1:1" x14ac:dyDescent="0.2">
      <c r="A581" s="54"/>
    </row>
    <row r="582" spans="1:1" x14ac:dyDescent="0.2">
      <c r="A582" s="54"/>
    </row>
    <row r="583" spans="1:1" x14ac:dyDescent="0.2">
      <c r="A583" s="54"/>
    </row>
    <row r="584" spans="1:1" x14ac:dyDescent="0.2">
      <c r="A584" s="54"/>
    </row>
    <row r="585" spans="1:1" x14ac:dyDescent="0.2">
      <c r="A585" s="54"/>
    </row>
    <row r="586" spans="1:1" x14ac:dyDescent="0.2">
      <c r="A586" s="54"/>
    </row>
    <row r="587" spans="1:1" x14ac:dyDescent="0.2">
      <c r="A587" s="54"/>
    </row>
    <row r="588" spans="1:1" x14ac:dyDescent="0.2">
      <c r="A588" s="54"/>
    </row>
    <row r="589" spans="1:1" x14ac:dyDescent="0.2">
      <c r="A589" s="54"/>
    </row>
    <row r="590" spans="1:1" x14ac:dyDescent="0.2">
      <c r="A590" s="54"/>
    </row>
    <row r="591" spans="1:1" x14ac:dyDescent="0.2">
      <c r="A591" s="54"/>
    </row>
    <row r="592" spans="1:1" x14ac:dyDescent="0.2">
      <c r="A592" s="54"/>
    </row>
    <row r="593" spans="1:1" x14ac:dyDescent="0.2">
      <c r="A593" s="54"/>
    </row>
    <row r="594" spans="1:1" x14ac:dyDescent="0.2">
      <c r="A594" s="54"/>
    </row>
    <row r="595" spans="1:1" x14ac:dyDescent="0.2">
      <c r="A595" s="54"/>
    </row>
    <row r="596" spans="1:1" x14ac:dyDescent="0.2">
      <c r="A596" s="54"/>
    </row>
    <row r="597" spans="1:1" x14ac:dyDescent="0.2">
      <c r="A597" s="54"/>
    </row>
    <row r="598" spans="1:1" x14ac:dyDescent="0.2">
      <c r="A598" s="54"/>
    </row>
    <row r="599" spans="1:1" x14ac:dyDescent="0.2">
      <c r="A599" s="54"/>
    </row>
    <row r="600" spans="1:1" x14ac:dyDescent="0.2">
      <c r="A600" s="54"/>
    </row>
    <row r="601" spans="1:1" x14ac:dyDescent="0.2">
      <c r="A601" s="54"/>
    </row>
    <row r="602" spans="1:1" x14ac:dyDescent="0.2">
      <c r="A602" s="54"/>
    </row>
    <row r="603" spans="1:1" x14ac:dyDescent="0.2">
      <c r="A603" s="54"/>
    </row>
    <row r="604" spans="1:1" x14ac:dyDescent="0.2">
      <c r="A604" s="54"/>
    </row>
    <row r="605" spans="1:1" x14ac:dyDescent="0.2">
      <c r="A605" s="54"/>
    </row>
    <row r="606" spans="1:1" x14ac:dyDescent="0.2">
      <c r="A606" s="54"/>
    </row>
    <row r="607" spans="1:1" x14ac:dyDescent="0.2">
      <c r="A607" s="54"/>
    </row>
    <row r="608" spans="1:1" x14ac:dyDescent="0.2">
      <c r="A608" s="54"/>
    </row>
    <row r="609" spans="1:1" x14ac:dyDescent="0.2">
      <c r="A609" s="54"/>
    </row>
    <row r="610" spans="1:1" x14ac:dyDescent="0.2">
      <c r="A610" s="54"/>
    </row>
    <row r="611" spans="1:1" x14ac:dyDescent="0.2">
      <c r="A611" s="54"/>
    </row>
    <row r="612" spans="1:1" x14ac:dyDescent="0.2">
      <c r="A612" s="54"/>
    </row>
    <row r="613" spans="1:1" x14ac:dyDescent="0.2">
      <c r="A613" s="54"/>
    </row>
    <row r="614" spans="1:1" x14ac:dyDescent="0.2">
      <c r="A614" s="54"/>
    </row>
    <row r="615" spans="1:1" x14ac:dyDescent="0.2">
      <c r="A615" s="54"/>
    </row>
    <row r="616" spans="1:1" x14ac:dyDescent="0.2">
      <c r="A616" s="54"/>
    </row>
    <row r="617" spans="1:1" x14ac:dyDescent="0.2">
      <c r="A617" s="54"/>
    </row>
    <row r="618" spans="1:1" x14ac:dyDescent="0.2">
      <c r="A618" s="54"/>
    </row>
    <row r="619" spans="1:1" x14ac:dyDescent="0.2">
      <c r="A619" s="54"/>
    </row>
    <row r="620" spans="1:1" x14ac:dyDescent="0.2">
      <c r="A620" s="54"/>
    </row>
    <row r="621" spans="1:1" x14ac:dyDescent="0.2">
      <c r="A621" s="54"/>
    </row>
    <row r="622" spans="1:1" x14ac:dyDescent="0.2">
      <c r="A622" s="54"/>
    </row>
    <row r="623" spans="1:1" x14ac:dyDescent="0.2">
      <c r="A623" s="54"/>
    </row>
    <row r="624" spans="1:1" x14ac:dyDescent="0.2">
      <c r="A624" s="54"/>
    </row>
    <row r="625" spans="1:1" x14ac:dyDescent="0.2">
      <c r="A625" s="54"/>
    </row>
    <row r="626" spans="1:1" x14ac:dyDescent="0.2">
      <c r="A626" s="54"/>
    </row>
    <row r="627" spans="1:1" x14ac:dyDescent="0.2">
      <c r="A627" s="54"/>
    </row>
    <row r="628" spans="1:1" x14ac:dyDescent="0.2">
      <c r="A628" s="54"/>
    </row>
    <row r="629" spans="1:1" x14ac:dyDescent="0.2">
      <c r="A629" s="54"/>
    </row>
    <row r="630" spans="1:1" x14ac:dyDescent="0.2">
      <c r="A630" s="54"/>
    </row>
    <row r="631" spans="1:1" x14ac:dyDescent="0.2">
      <c r="A631" s="54"/>
    </row>
    <row r="632" spans="1:1" x14ac:dyDescent="0.2">
      <c r="A632" s="54"/>
    </row>
    <row r="633" spans="1:1" x14ac:dyDescent="0.2">
      <c r="A633" s="54"/>
    </row>
    <row r="634" spans="1:1" x14ac:dyDescent="0.2">
      <c r="A634" s="54"/>
    </row>
    <row r="635" spans="1:1" x14ac:dyDescent="0.2">
      <c r="A635" s="54"/>
    </row>
    <row r="636" spans="1:1" x14ac:dyDescent="0.2">
      <c r="A636" s="54"/>
    </row>
    <row r="637" spans="1:1" x14ac:dyDescent="0.2">
      <c r="A637" s="54"/>
    </row>
    <row r="638" spans="1:1" x14ac:dyDescent="0.2">
      <c r="A638" s="54"/>
    </row>
    <row r="639" spans="1:1" x14ac:dyDescent="0.2">
      <c r="A639" s="54"/>
    </row>
    <row r="640" spans="1:1" x14ac:dyDescent="0.2">
      <c r="A640" s="54"/>
    </row>
    <row r="641" spans="1:1" x14ac:dyDescent="0.2">
      <c r="A641" s="54"/>
    </row>
    <row r="642" spans="1:1" x14ac:dyDescent="0.2">
      <c r="A642" s="54"/>
    </row>
    <row r="643" spans="1:1" x14ac:dyDescent="0.2">
      <c r="A643" s="54"/>
    </row>
    <row r="644" spans="1:1" x14ac:dyDescent="0.2">
      <c r="A644" s="54"/>
    </row>
    <row r="645" spans="1:1" x14ac:dyDescent="0.2">
      <c r="A645" s="54"/>
    </row>
    <row r="646" spans="1:1" x14ac:dyDescent="0.2">
      <c r="A646" s="54"/>
    </row>
    <row r="647" spans="1:1" x14ac:dyDescent="0.2">
      <c r="A647" s="54"/>
    </row>
    <row r="648" spans="1:1" x14ac:dyDescent="0.2">
      <c r="A648" s="54"/>
    </row>
    <row r="649" spans="1:1" x14ac:dyDescent="0.2">
      <c r="A649" s="54"/>
    </row>
    <row r="650" spans="1:1" x14ac:dyDescent="0.2">
      <c r="A650" s="54"/>
    </row>
    <row r="651" spans="1:1" x14ac:dyDescent="0.2">
      <c r="A651" s="54"/>
    </row>
    <row r="652" spans="1:1" x14ac:dyDescent="0.2">
      <c r="A652" s="54"/>
    </row>
    <row r="653" spans="1:1" x14ac:dyDescent="0.2">
      <c r="A653" s="54"/>
    </row>
    <row r="654" spans="1:1" x14ac:dyDescent="0.2">
      <c r="A654" s="54"/>
    </row>
    <row r="655" spans="1:1" x14ac:dyDescent="0.2">
      <c r="A655" s="54"/>
    </row>
    <row r="656" spans="1:1" x14ac:dyDescent="0.2">
      <c r="A656" s="54"/>
    </row>
    <row r="657" spans="1:1" x14ac:dyDescent="0.2">
      <c r="A657" s="54"/>
    </row>
    <row r="658" spans="1:1" x14ac:dyDescent="0.2">
      <c r="A658" s="54"/>
    </row>
    <row r="659" spans="1:1" x14ac:dyDescent="0.2">
      <c r="A659" s="54"/>
    </row>
    <row r="660" spans="1:1" x14ac:dyDescent="0.2">
      <c r="A660" s="54"/>
    </row>
    <row r="661" spans="1:1" x14ac:dyDescent="0.2">
      <c r="A661" s="54"/>
    </row>
    <row r="662" spans="1:1" x14ac:dyDescent="0.2">
      <c r="A662" s="54"/>
    </row>
    <row r="663" spans="1:1" x14ac:dyDescent="0.2">
      <c r="A663" s="54"/>
    </row>
    <row r="664" spans="1:1" x14ac:dyDescent="0.2">
      <c r="A664" s="54"/>
    </row>
    <row r="665" spans="1:1" x14ac:dyDescent="0.2">
      <c r="A665" s="54"/>
    </row>
    <row r="666" spans="1:1" x14ac:dyDescent="0.2">
      <c r="A666" s="54"/>
    </row>
    <row r="667" spans="1:1" x14ac:dyDescent="0.2">
      <c r="A667" s="54"/>
    </row>
    <row r="668" spans="1:1" x14ac:dyDescent="0.2">
      <c r="A668" s="54"/>
    </row>
    <row r="669" spans="1:1" x14ac:dyDescent="0.2">
      <c r="A669" s="54"/>
    </row>
    <row r="670" spans="1:1" x14ac:dyDescent="0.2">
      <c r="A670" s="54"/>
    </row>
    <row r="671" spans="1:1" x14ac:dyDescent="0.2">
      <c r="A671" s="54"/>
    </row>
    <row r="672" spans="1:1" x14ac:dyDescent="0.2">
      <c r="A672" s="54"/>
    </row>
    <row r="673" spans="1:1" x14ac:dyDescent="0.2">
      <c r="A673" s="54"/>
    </row>
    <row r="674" spans="1:1" x14ac:dyDescent="0.2">
      <c r="A674" s="54"/>
    </row>
    <row r="675" spans="1:1" x14ac:dyDescent="0.2">
      <c r="A675" s="54"/>
    </row>
    <row r="676" spans="1:1" x14ac:dyDescent="0.2">
      <c r="A676" s="54"/>
    </row>
    <row r="677" spans="1:1" x14ac:dyDescent="0.2">
      <c r="A677" s="54"/>
    </row>
    <row r="678" spans="1:1" x14ac:dyDescent="0.2">
      <c r="A678" s="54"/>
    </row>
    <row r="679" spans="1:1" x14ac:dyDescent="0.2">
      <c r="A679" s="54"/>
    </row>
    <row r="680" spans="1:1" x14ac:dyDescent="0.2">
      <c r="A680" s="54"/>
    </row>
    <row r="681" spans="1:1" x14ac:dyDescent="0.2">
      <c r="A681" s="54"/>
    </row>
    <row r="682" spans="1:1" x14ac:dyDescent="0.2">
      <c r="A682" s="54"/>
    </row>
    <row r="683" spans="1:1" x14ac:dyDescent="0.2">
      <c r="A683" s="54"/>
    </row>
    <row r="684" spans="1:1" x14ac:dyDescent="0.2">
      <c r="A684" s="54"/>
    </row>
    <row r="685" spans="1:1" x14ac:dyDescent="0.2">
      <c r="A685" s="54"/>
    </row>
    <row r="686" spans="1:1" x14ac:dyDescent="0.2">
      <c r="A686" s="54"/>
    </row>
    <row r="687" spans="1:1" x14ac:dyDescent="0.2">
      <c r="A687" s="54"/>
    </row>
    <row r="688" spans="1:1" x14ac:dyDescent="0.2">
      <c r="A688" s="54"/>
    </row>
    <row r="689" spans="1:1" x14ac:dyDescent="0.2">
      <c r="A689" s="54"/>
    </row>
    <row r="690" spans="1:1" x14ac:dyDescent="0.2">
      <c r="A690" s="54"/>
    </row>
    <row r="691" spans="1:1" x14ac:dyDescent="0.2">
      <c r="A691" s="54"/>
    </row>
    <row r="692" spans="1:1" x14ac:dyDescent="0.2">
      <c r="A692" s="54"/>
    </row>
    <row r="693" spans="1:1" x14ac:dyDescent="0.2">
      <c r="A693" s="54"/>
    </row>
    <row r="694" spans="1:1" x14ac:dyDescent="0.2">
      <c r="A694" s="54"/>
    </row>
    <row r="695" spans="1:1" x14ac:dyDescent="0.2">
      <c r="A695" s="54"/>
    </row>
    <row r="696" spans="1:1" x14ac:dyDescent="0.2">
      <c r="A696" s="54"/>
    </row>
    <row r="697" spans="1:1" x14ac:dyDescent="0.2">
      <c r="A697" s="54"/>
    </row>
    <row r="698" spans="1:1" x14ac:dyDescent="0.2">
      <c r="A698" s="54"/>
    </row>
    <row r="699" spans="1:1" x14ac:dyDescent="0.2">
      <c r="A699" s="54"/>
    </row>
    <row r="700" spans="1:1" x14ac:dyDescent="0.2">
      <c r="A700" s="54"/>
    </row>
    <row r="701" spans="1:1" x14ac:dyDescent="0.2">
      <c r="A701" s="54"/>
    </row>
    <row r="702" spans="1:1" x14ac:dyDescent="0.2">
      <c r="A702" s="54"/>
    </row>
    <row r="703" spans="1:1" x14ac:dyDescent="0.2">
      <c r="A703" s="54"/>
    </row>
    <row r="704" spans="1:1" x14ac:dyDescent="0.2">
      <c r="A704" s="54"/>
    </row>
    <row r="705" spans="1:1" x14ac:dyDescent="0.2">
      <c r="A705" s="54"/>
    </row>
    <row r="706" spans="1:1" x14ac:dyDescent="0.2">
      <c r="A706" s="54"/>
    </row>
    <row r="707" spans="1:1" x14ac:dyDescent="0.2">
      <c r="A707" s="54"/>
    </row>
    <row r="708" spans="1:1" x14ac:dyDescent="0.2">
      <c r="A708" s="54"/>
    </row>
    <row r="709" spans="1:1" x14ac:dyDescent="0.2">
      <c r="A709" s="54"/>
    </row>
    <row r="710" spans="1:1" x14ac:dyDescent="0.2">
      <c r="A710" s="54"/>
    </row>
    <row r="711" spans="1:1" x14ac:dyDescent="0.2">
      <c r="A711" s="54"/>
    </row>
    <row r="712" spans="1:1" x14ac:dyDescent="0.2">
      <c r="A712" s="54"/>
    </row>
    <row r="713" spans="1:1" x14ac:dyDescent="0.2">
      <c r="A713" s="54"/>
    </row>
    <row r="714" spans="1:1" x14ac:dyDescent="0.2">
      <c r="A714" s="54"/>
    </row>
    <row r="715" spans="1:1" x14ac:dyDescent="0.2">
      <c r="A715" s="54"/>
    </row>
    <row r="716" spans="1:1" x14ac:dyDescent="0.2">
      <c r="A716" s="54"/>
    </row>
    <row r="717" spans="1:1" x14ac:dyDescent="0.2">
      <c r="A717" s="54"/>
    </row>
    <row r="718" spans="1:1" x14ac:dyDescent="0.2">
      <c r="A718" s="54"/>
    </row>
    <row r="719" spans="1:1" x14ac:dyDescent="0.2">
      <c r="A719" s="54"/>
    </row>
    <row r="720" spans="1:1" x14ac:dyDescent="0.2">
      <c r="A720" s="54"/>
    </row>
    <row r="721" spans="1:1" x14ac:dyDescent="0.2">
      <c r="A721" s="54"/>
    </row>
    <row r="722" spans="1:1" x14ac:dyDescent="0.2">
      <c r="A722" s="54"/>
    </row>
    <row r="723" spans="1:1" x14ac:dyDescent="0.2">
      <c r="A723" s="54"/>
    </row>
    <row r="724" spans="1:1" x14ac:dyDescent="0.2">
      <c r="A724" s="54"/>
    </row>
    <row r="725" spans="1:1" x14ac:dyDescent="0.2">
      <c r="A725" s="54"/>
    </row>
    <row r="726" spans="1:1" x14ac:dyDescent="0.2">
      <c r="A726" s="54"/>
    </row>
    <row r="727" spans="1:1" x14ac:dyDescent="0.2">
      <c r="A727" s="54"/>
    </row>
    <row r="728" spans="1:1" x14ac:dyDescent="0.2">
      <c r="A728" s="54"/>
    </row>
    <row r="729" spans="1:1" x14ac:dyDescent="0.2">
      <c r="A729" s="54"/>
    </row>
    <row r="730" spans="1:1" x14ac:dyDescent="0.2">
      <c r="A730" s="54"/>
    </row>
    <row r="731" spans="1:1" x14ac:dyDescent="0.2">
      <c r="A731" s="54"/>
    </row>
    <row r="732" spans="1:1" x14ac:dyDescent="0.2">
      <c r="A732" s="54"/>
    </row>
    <row r="733" spans="1:1" x14ac:dyDescent="0.2">
      <c r="A733" s="54"/>
    </row>
    <row r="734" spans="1:1" x14ac:dyDescent="0.2">
      <c r="A734" s="54"/>
    </row>
    <row r="735" spans="1:1" x14ac:dyDescent="0.2">
      <c r="A735" s="54"/>
    </row>
    <row r="736" spans="1:1" x14ac:dyDescent="0.2">
      <c r="A736" s="54"/>
    </row>
    <row r="737" spans="1:1" x14ac:dyDescent="0.2">
      <c r="A737" s="54"/>
    </row>
    <row r="738" spans="1:1" x14ac:dyDescent="0.2">
      <c r="A738" s="54"/>
    </row>
    <row r="739" spans="1:1" x14ac:dyDescent="0.2">
      <c r="A739" s="54"/>
    </row>
    <row r="740" spans="1:1" x14ac:dyDescent="0.2">
      <c r="A740" s="54"/>
    </row>
    <row r="741" spans="1:1" x14ac:dyDescent="0.2">
      <c r="A741" s="54"/>
    </row>
    <row r="742" spans="1:1" x14ac:dyDescent="0.2">
      <c r="A742" s="54"/>
    </row>
    <row r="743" spans="1:1" x14ac:dyDescent="0.2">
      <c r="A743" s="54"/>
    </row>
    <row r="744" spans="1:1" x14ac:dyDescent="0.2">
      <c r="A744" s="54"/>
    </row>
    <row r="745" spans="1:1" x14ac:dyDescent="0.2">
      <c r="A745" s="54"/>
    </row>
    <row r="746" spans="1:1" x14ac:dyDescent="0.2">
      <c r="A746" s="54"/>
    </row>
    <row r="747" spans="1:1" x14ac:dyDescent="0.2">
      <c r="A747" s="54"/>
    </row>
    <row r="748" spans="1:1" x14ac:dyDescent="0.2">
      <c r="A748" s="54"/>
    </row>
    <row r="749" spans="1:1" x14ac:dyDescent="0.2">
      <c r="A749" s="54"/>
    </row>
    <row r="750" spans="1:1" x14ac:dyDescent="0.2">
      <c r="A750" s="54"/>
    </row>
    <row r="751" spans="1:1" x14ac:dyDescent="0.2">
      <c r="A751" s="54"/>
    </row>
    <row r="752" spans="1:1" x14ac:dyDescent="0.2">
      <c r="A752" s="54"/>
    </row>
    <row r="753" spans="1:1" x14ac:dyDescent="0.2">
      <c r="A753" s="54"/>
    </row>
    <row r="754" spans="1:1" x14ac:dyDescent="0.2">
      <c r="A754" s="54"/>
    </row>
    <row r="755" spans="1:1" x14ac:dyDescent="0.2">
      <c r="A755" s="54"/>
    </row>
    <row r="756" spans="1:1" x14ac:dyDescent="0.2">
      <c r="A756" s="54"/>
    </row>
    <row r="757" spans="1:1" x14ac:dyDescent="0.2">
      <c r="A757" s="54"/>
    </row>
    <row r="758" spans="1:1" x14ac:dyDescent="0.2">
      <c r="A758" s="54"/>
    </row>
    <row r="759" spans="1:1" x14ac:dyDescent="0.2">
      <c r="A759" s="54"/>
    </row>
    <row r="760" spans="1:1" x14ac:dyDescent="0.2">
      <c r="A760" s="54"/>
    </row>
    <row r="761" spans="1:1" x14ac:dyDescent="0.2">
      <c r="A761" s="54"/>
    </row>
    <row r="762" spans="1:1" x14ac:dyDescent="0.2">
      <c r="A762" s="54"/>
    </row>
    <row r="763" spans="1:1" x14ac:dyDescent="0.2">
      <c r="A763" s="54"/>
    </row>
    <row r="764" spans="1:1" x14ac:dyDescent="0.2">
      <c r="A764" s="54"/>
    </row>
    <row r="765" spans="1:1" x14ac:dyDescent="0.2">
      <c r="A765" s="54"/>
    </row>
    <row r="766" spans="1:1" x14ac:dyDescent="0.2">
      <c r="A766" s="54"/>
    </row>
    <row r="767" spans="1:1" x14ac:dyDescent="0.2">
      <c r="A767" s="54"/>
    </row>
    <row r="768" spans="1:1" x14ac:dyDescent="0.2">
      <c r="A768" s="54"/>
    </row>
    <row r="769" spans="1:1" x14ac:dyDescent="0.2">
      <c r="A769" s="54"/>
    </row>
    <row r="770" spans="1:1" x14ac:dyDescent="0.2">
      <c r="A770" s="54"/>
    </row>
    <row r="771" spans="1:1" x14ac:dyDescent="0.2">
      <c r="A771" s="54"/>
    </row>
    <row r="772" spans="1:1" x14ac:dyDescent="0.2">
      <c r="A772" s="54"/>
    </row>
    <row r="773" spans="1:1" x14ac:dyDescent="0.2">
      <c r="A773" s="54"/>
    </row>
    <row r="774" spans="1:1" x14ac:dyDescent="0.2">
      <c r="A774" s="54"/>
    </row>
    <row r="775" spans="1:1" x14ac:dyDescent="0.2">
      <c r="A775" s="54"/>
    </row>
    <row r="776" spans="1:1" x14ac:dyDescent="0.2">
      <c r="A776" s="54"/>
    </row>
    <row r="777" spans="1:1" x14ac:dyDescent="0.2">
      <c r="A777" s="54"/>
    </row>
    <row r="778" spans="1:1" x14ac:dyDescent="0.2">
      <c r="A778" s="54"/>
    </row>
    <row r="779" spans="1:1" x14ac:dyDescent="0.2">
      <c r="A779" s="54"/>
    </row>
    <row r="780" spans="1:1" x14ac:dyDescent="0.2">
      <c r="A780" s="54"/>
    </row>
    <row r="781" spans="1:1" x14ac:dyDescent="0.2">
      <c r="A781" s="54"/>
    </row>
    <row r="782" spans="1:1" x14ac:dyDescent="0.2">
      <c r="A782" s="54"/>
    </row>
    <row r="783" spans="1:1" x14ac:dyDescent="0.2">
      <c r="A783" s="54"/>
    </row>
    <row r="784" spans="1:1" x14ac:dyDescent="0.2">
      <c r="A784" s="54"/>
    </row>
    <row r="785" spans="1:1" x14ac:dyDescent="0.2">
      <c r="A785" s="54"/>
    </row>
    <row r="786" spans="1:1" x14ac:dyDescent="0.2">
      <c r="A786" s="54"/>
    </row>
    <row r="787" spans="1:1" x14ac:dyDescent="0.2">
      <c r="A787" s="54"/>
    </row>
    <row r="788" spans="1:1" x14ac:dyDescent="0.2">
      <c r="A788" s="54"/>
    </row>
    <row r="789" spans="1:1" x14ac:dyDescent="0.2">
      <c r="A789" s="54"/>
    </row>
    <row r="790" spans="1:1" x14ac:dyDescent="0.2">
      <c r="A790" s="54"/>
    </row>
    <row r="791" spans="1:1" x14ac:dyDescent="0.2">
      <c r="A791" s="54"/>
    </row>
    <row r="792" spans="1:1" x14ac:dyDescent="0.2">
      <c r="A792" s="54"/>
    </row>
    <row r="793" spans="1:1" x14ac:dyDescent="0.2">
      <c r="A793" s="54"/>
    </row>
    <row r="794" spans="1:1" x14ac:dyDescent="0.2">
      <c r="A794" s="54"/>
    </row>
    <row r="795" spans="1:1" x14ac:dyDescent="0.2">
      <c r="A795" s="54"/>
    </row>
    <row r="796" spans="1:1" x14ac:dyDescent="0.2">
      <c r="A796" s="54"/>
    </row>
    <row r="797" spans="1:1" x14ac:dyDescent="0.2">
      <c r="A797" s="54"/>
    </row>
    <row r="798" spans="1:1" x14ac:dyDescent="0.2">
      <c r="A798" s="54"/>
    </row>
    <row r="799" spans="1:1" x14ac:dyDescent="0.2">
      <c r="A799" s="54"/>
    </row>
    <row r="800" spans="1:1" x14ac:dyDescent="0.2">
      <c r="A800" s="54"/>
    </row>
    <row r="801" spans="1:1" x14ac:dyDescent="0.2">
      <c r="A801" s="54"/>
    </row>
    <row r="802" spans="1:1" x14ac:dyDescent="0.2">
      <c r="A802" s="54"/>
    </row>
    <row r="803" spans="1:1" x14ac:dyDescent="0.2">
      <c r="A803" s="54"/>
    </row>
    <row r="804" spans="1:1" x14ac:dyDescent="0.2">
      <c r="A804" s="54"/>
    </row>
    <row r="805" spans="1:1" x14ac:dyDescent="0.2">
      <c r="A805" s="54"/>
    </row>
    <row r="806" spans="1:1" x14ac:dyDescent="0.2">
      <c r="A806" s="54"/>
    </row>
    <row r="807" spans="1:1" x14ac:dyDescent="0.2">
      <c r="A807" s="54"/>
    </row>
    <row r="808" spans="1:1" x14ac:dyDescent="0.2">
      <c r="A808" s="54"/>
    </row>
    <row r="809" spans="1:1" x14ac:dyDescent="0.2">
      <c r="A809" s="54"/>
    </row>
    <row r="810" spans="1:1" x14ac:dyDescent="0.2">
      <c r="A810" s="54"/>
    </row>
    <row r="811" spans="1:1" x14ac:dyDescent="0.2">
      <c r="A811" s="54"/>
    </row>
    <row r="812" spans="1:1" x14ac:dyDescent="0.2">
      <c r="A812" s="54"/>
    </row>
    <row r="813" spans="1:1" x14ac:dyDescent="0.2">
      <c r="A813" s="54"/>
    </row>
    <row r="814" spans="1:1" x14ac:dyDescent="0.2">
      <c r="A814" s="54"/>
    </row>
    <row r="815" spans="1:1" x14ac:dyDescent="0.2">
      <c r="A815" s="54"/>
    </row>
    <row r="816" spans="1:1" x14ac:dyDescent="0.2">
      <c r="A816" s="54"/>
    </row>
    <row r="817" spans="1:1" x14ac:dyDescent="0.2">
      <c r="A817" s="54"/>
    </row>
    <row r="818" spans="1:1" x14ac:dyDescent="0.2">
      <c r="A818" s="54"/>
    </row>
    <row r="819" spans="1:1" x14ac:dyDescent="0.2">
      <c r="A819" s="54"/>
    </row>
    <row r="820" spans="1:1" x14ac:dyDescent="0.2">
      <c r="A820" s="54"/>
    </row>
    <row r="821" spans="1:1" x14ac:dyDescent="0.2">
      <c r="A821" s="54"/>
    </row>
    <row r="822" spans="1:1" x14ac:dyDescent="0.2">
      <c r="A822" s="54"/>
    </row>
    <row r="823" spans="1:1" x14ac:dyDescent="0.2">
      <c r="A823" s="54"/>
    </row>
    <row r="824" spans="1:1" x14ac:dyDescent="0.2">
      <c r="A824" s="54"/>
    </row>
    <row r="825" spans="1:1" x14ac:dyDescent="0.2">
      <c r="A825" s="54"/>
    </row>
    <row r="826" spans="1:1" x14ac:dyDescent="0.2">
      <c r="A826" s="54"/>
    </row>
    <row r="827" spans="1:1" x14ac:dyDescent="0.2">
      <c r="A827" s="54"/>
    </row>
    <row r="828" spans="1:1" x14ac:dyDescent="0.2">
      <c r="A828" s="54"/>
    </row>
    <row r="829" spans="1:1" x14ac:dyDescent="0.2">
      <c r="A829" s="54"/>
    </row>
    <row r="830" spans="1:1" x14ac:dyDescent="0.2">
      <c r="A830" s="54"/>
    </row>
    <row r="831" spans="1:1" x14ac:dyDescent="0.2">
      <c r="A831" s="54"/>
    </row>
    <row r="832" spans="1:1" x14ac:dyDescent="0.2">
      <c r="A832" s="54"/>
    </row>
    <row r="833" spans="1:1" x14ac:dyDescent="0.2">
      <c r="A833" s="54"/>
    </row>
    <row r="834" spans="1:1" x14ac:dyDescent="0.2">
      <c r="A834" s="54"/>
    </row>
    <row r="835" spans="1:1" x14ac:dyDescent="0.2">
      <c r="A835" s="54"/>
    </row>
    <row r="836" spans="1:1" x14ac:dyDescent="0.2">
      <c r="A836" s="54"/>
    </row>
    <row r="837" spans="1:1" x14ac:dyDescent="0.2">
      <c r="A837" s="54"/>
    </row>
    <row r="838" spans="1:1" x14ac:dyDescent="0.2">
      <c r="A838" s="54"/>
    </row>
    <row r="839" spans="1:1" x14ac:dyDescent="0.2">
      <c r="A839" s="54"/>
    </row>
    <row r="840" spans="1:1" x14ac:dyDescent="0.2">
      <c r="A840" s="54"/>
    </row>
    <row r="841" spans="1:1" x14ac:dyDescent="0.2">
      <c r="A841" s="54"/>
    </row>
    <row r="842" spans="1:1" x14ac:dyDescent="0.2">
      <c r="A842" s="54"/>
    </row>
    <row r="843" spans="1:1" x14ac:dyDescent="0.2">
      <c r="A843" s="54"/>
    </row>
    <row r="844" spans="1:1" x14ac:dyDescent="0.2">
      <c r="A844" s="54"/>
    </row>
    <row r="845" spans="1:1" x14ac:dyDescent="0.2">
      <c r="A845" s="54"/>
    </row>
    <row r="846" spans="1:1" x14ac:dyDescent="0.2">
      <c r="A846" s="54"/>
    </row>
    <row r="847" spans="1:1" x14ac:dyDescent="0.2">
      <c r="A847" s="54"/>
    </row>
    <row r="848" spans="1:1" x14ac:dyDescent="0.2">
      <c r="A848" s="54"/>
    </row>
    <row r="849" spans="1:1" x14ac:dyDescent="0.2">
      <c r="A849" s="54"/>
    </row>
    <row r="850" spans="1:1" x14ac:dyDescent="0.2">
      <c r="A850" s="54"/>
    </row>
    <row r="851" spans="1:1" x14ac:dyDescent="0.2">
      <c r="A851" s="54"/>
    </row>
    <row r="852" spans="1:1" x14ac:dyDescent="0.2">
      <c r="A852" s="54"/>
    </row>
    <row r="853" spans="1:1" x14ac:dyDescent="0.2">
      <c r="A853" s="54"/>
    </row>
    <row r="854" spans="1:1" x14ac:dyDescent="0.2">
      <c r="A854" s="54"/>
    </row>
    <row r="855" spans="1:1" x14ac:dyDescent="0.2">
      <c r="A855" s="54"/>
    </row>
    <row r="856" spans="1:1" x14ac:dyDescent="0.2">
      <c r="A856" s="54"/>
    </row>
    <row r="857" spans="1:1" x14ac:dyDescent="0.2">
      <c r="A857" s="54"/>
    </row>
    <row r="858" spans="1:1" x14ac:dyDescent="0.2">
      <c r="A858" s="54"/>
    </row>
    <row r="859" spans="1:1" x14ac:dyDescent="0.2">
      <c r="A859" s="54"/>
    </row>
    <row r="860" spans="1:1" x14ac:dyDescent="0.2">
      <c r="A860" s="54"/>
    </row>
    <row r="861" spans="1:1" x14ac:dyDescent="0.2">
      <c r="A861" s="54"/>
    </row>
    <row r="862" spans="1:1" x14ac:dyDescent="0.2">
      <c r="A862" s="54"/>
    </row>
    <row r="863" spans="1:1" x14ac:dyDescent="0.2">
      <c r="A863" s="54"/>
    </row>
    <row r="864" spans="1:1" x14ac:dyDescent="0.2">
      <c r="A864" s="54"/>
    </row>
    <row r="865" spans="1:1" x14ac:dyDescent="0.2">
      <c r="A865" s="54"/>
    </row>
    <row r="866" spans="1:1" x14ac:dyDescent="0.2">
      <c r="A866" s="54"/>
    </row>
    <row r="867" spans="1:1" x14ac:dyDescent="0.2">
      <c r="A867" s="54"/>
    </row>
    <row r="868" spans="1:1" x14ac:dyDescent="0.2">
      <c r="A868" s="54"/>
    </row>
    <row r="869" spans="1:1" x14ac:dyDescent="0.2">
      <c r="A869" s="54"/>
    </row>
    <row r="870" spans="1:1" x14ac:dyDescent="0.2">
      <c r="A870" s="54"/>
    </row>
    <row r="871" spans="1:1" x14ac:dyDescent="0.2">
      <c r="A871" s="54"/>
    </row>
    <row r="872" spans="1:1" x14ac:dyDescent="0.2">
      <c r="A872" s="54"/>
    </row>
    <row r="873" spans="1:1" x14ac:dyDescent="0.2">
      <c r="A873" s="54"/>
    </row>
    <row r="874" spans="1:1" x14ac:dyDescent="0.2">
      <c r="A874" s="54"/>
    </row>
    <row r="875" spans="1:1" x14ac:dyDescent="0.2">
      <c r="A875" s="54"/>
    </row>
    <row r="876" spans="1:1" x14ac:dyDescent="0.2">
      <c r="A876" s="54"/>
    </row>
    <row r="877" spans="1:1" x14ac:dyDescent="0.2">
      <c r="A877" s="54"/>
    </row>
    <row r="878" spans="1:1" x14ac:dyDescent="0.2">
      <c r="A878" s="54"/>
    </row>
    <row r="879" spans="1:1" x14ac:dyDescent="0.2">
      <c r="A879" s="54"/>
    </row>
    <row r="880" spans="1:1" x14ac:dyDescent="0.2">
      <c r="A880" s="54"/>
    </row>
    <row r="881" spans="1:1" x14ac:dyDescent="0.2">
      <c r="A881" s="54"/>
    </row>
    <row r="882" spans="1:1" x14ac:dyDescent="0.2">
      <c r="A882" s="54"/>
    </row>
    <row r="883" spans="1:1" x14ac:dyDescent="0.2">
      <c r="A883" s="54"/>
    </row>
    <row r="884" spans="1:1" x14ac:dyDescent="0.2">
      <c r="A884" s="54"/>
    </row>
    <row r="885" spans="1:1" x14ac:dyDescent="0.2">
      <c r="A885" s="54"/>
    </row>
    <row r="886" spans="1:1" x14ac:dyDescent="0.2">
      <c r="A886" s="54"/>
    </row>
    <row r="887" spans="1:1" x14ac:dyDescent="0.2">
      <c r="A887" s="54"/>
    </row>
    <row r="888" spans="1:1" x14ac:dyDescent="0.2">
      <c r="A888" s="54"/>
    </row>
    <row r="889" spans="1:1" x14ac:dyDescent="0.2">
      <c r="A889" s="54"/>
    </row>
    <row r="890" spans="1:1" x14ac:dyDescent="0.2">
      <c r="A890" s="54"/>
    </row>
    <row r="891" spans="1:1" x14ac:dyDescent="0.2">
      <c r="A891" s="54"/>
    </row>
    <row r="892" spans="1:1" x14ac:dyDescent="0.2">
      <c r="A892" s="54"/>
    </row>
    <row r="893" spans="1:1" x14ac:dyDescent="0.2">
      <c r="A893" s="54"/>
    </row>
    <row r="894" spans="1:1" x14ac:dyDescent="0.2">
      <c r="A894" s="54"/>
    </row>
    <row r="895" spans="1:1" x14ac:dyDescent="0.2">
      <c r="A895" s="54"/>
    </row>
    <row r="896" spans="1:1" x14ac:dyDescent="0.2">
      <c r="A896" s="54"/>
    </row>
    <row r="897" spans="1:1" x14ac:dyDescent="0.2">
      <c r="A897" s="54"/>
    </row>
    <row r="898" spans="1:1" x14ac:dyDescent="0.2">
      <c r="A898" s="54"/>
    </row>
    <row r="899" spans="1:1" x14ac:dyDescent="0.2">
      <c r="A899" s="54"/>
    </row>
    <row r="900" spans="1:1" x14ac:dyDescent="0.2">
      <c r="A900" s="54"/>
    </row>
    <row r="901" spans="1:1" x14ac:dyDescent="0.2">
      <c r="A901" s="54"/>
    </row>
    <row r="902" spans="1:1" x14ac:dyDescent="0.2">
      <c r="A902" s="54"/>
    </row>
    <row r="903" spans="1:1" x14ac:dyDescent="0.2">
      <c r="A903" s="54"/>
    </row>
    <row r="904" spans="1:1" x14ac:dyDescent="0.2">
      <c r="A904" s="54"/>
    </row>
    <row r="905" spans="1:1" x14ac:dyDescent="0.2">
      <c r="A905" s="54"/>
    </row>
    <row r="906" spans="1:1" x14ac:dyDescent="0.2">
      <c r="A906" s="54"/>
    </row>
    <row r="907" spans="1:1" x14ac:dyDescent="0.2">
      <c r="A907" s="54"/>
    </row>
    <row r="908" spans="1:1" x14ac:dyDescent="0.2">
      <c r="A908" s="54"/>
    </row>
    <row r="909" spans="1:1" x14ac:dyDescent="0.2">
      <c r="A909" s="54"/>
    </row>
    <row r="910" spans="1:1" x14ac:dyDescent="0.2">
      <c r="A910" s="54"/>
    </row>
    <row r="911" spans="1:1" x14ac:dyDescent="0.2">
      <c r="A911" s="54"/>
    </row>
    <row r="912" spans="1:1" x14ac:dyDescent="0.2">
      <c r="A912" s="54"/>
    </row>
    <row r="913" spans="1:1" x14ac:dyDescent="0.2">
      <c r="A913" s="54"/>
    </row>
    <row r="914" spans="1:1" x14ac:dyDescent="0.2">
      <c r="A914" s="54"/>
    </row>
    <row r="915" spans="1:1" x14ac:dyDescent="0.2">
      <c r="A915" s="54"/>
    </row>
    <row r="916" spans="1:1" x14ac:dyDescent="0.2">
      <c r="A916" s="54"/>
    </row>
    <row r="917" spans="1:1" x14ac:dyDescent="0.2">
      <c r="A917" s="54"/>
    </row>
    <row r="918" spans="1:1" x14ac:dyDescent="0.2">
      <c r="A918" s="54"/>
    </row>
    <row r="919" spans="1:1" x14ac:dyDescent="0.2">
      <c r="A919" s="54"/>
    </row>
    <row r="920" spans="1:1" x14ac:dyDescent="0.2">
      <c r="A920" s="54"/>
    </row>
    <row r="921" spans="1:1" x14ac:dyDescent="0.2">
      <c r="A921" s="54"/>
    </row>
    <row r="922" spans="1:1" x14ac:dyDescent="0.2">
      <c r="A922" s="54"/>
    </row>
    <row r="923" spans="1:1" x14ac:dyDescent="0.2">
      <c r="A923" s="54"/>
    </row>
    <row r="924" spans="1:1" x14ac:dyDescent="0.2">
      <c r="A924" s="54"/>
    </row>
    <row r="925" spans="1:1" x14ac:dyDescent="0.2">
      <c r="A925" s="54"/>
    </row>
    <row r="926" spans="1:1" x14ac:dyDescent="0.2">
      <c r="A926" s="54"/>
    </row>
    <row r="927" spans="1:1" x14ac:dyDescent="0.2">
      <c r="A927" s="54"/>
    </row>
    <row r="928" spans="1:1" x14ac:dyDescent="0.2">
      <c r="A928" s="54"/>
    </row>
    <row r="929" spans="1:1" x14ac:dyDescent="0.2">
      <c r="A929" s="54"/>
    </row>
    <row r="930" spans="1:1" x14ac:dyDescent="0.2">
      <c r="A930" s="54"/>
    </row>
    <row r="931" spans="1:1" x14ac:dyDescent="0.2">
      <c r="A931" s="54"/>
    </row>
    <row r="932" spans="1:1" x14ac:dyDescent="0.2">
      <c r="A932" s="54"/>
    </row>
    <row r="933" spans="1:1" x14ac:dyDescent="0.2">
      <c r="A933" s="54"/>
    </row>
    <row r="934" spans="1:1" x14ac:dyDescent="0.2">
      <c r="A934" s="54"/>
    </row>
    <row r="935" spans="1:1" x14ac:dyDescent="0.2">
      <c r="A935" s="54"/>
    </row>
    <row r="936" spans="1:1" x14ac:dyDescent="0.2">
      <c r="A936" s="54"/>
    </row>
    <row r="937" spans="1:1" x14ac:dyDescent="0.2">
      <c r="A937" s="54"/>
    </row>
    <row r="938" spans="1:1" x14ac:dyDescent="0.2">
      <c r="A938" s="54"/>
    </row>
    <row r="939" spans="1:1" x14ac:dyDescent="0.2">
      <c r="A939" s="54"/>
    </row>
    <row r="940" spans="1:1" x14ac:dyDescent="0.2">
      <c r="A940" s="54"/>
    </row>
    <row r="941" spans="1:1" x14ac:dyDescent="0.2">
      <c r="A941" s="54"/>
    </row>
    <row r="942" spans="1:1" x14ac:dyDescent="0.2">
      <c r="A942" s="54"/>
    </row>
    <row r="943" spans="1:1" x14ac:dyDescent="0.2">
      <c r="A943" s="54"/>
    </row>
    <row r="944" spans="1:1" x14ac:dyDescent="0.2">
      <c r="A944" s="54"/>
    </row>
    <row r="945" spans="1:1" x14ac:dyDescent="0.2">
      <c r="A945" s="54"/>
    </row>
    <row r="946" spans="1:1" x14ac:dyDescent="0.2">
      <c r="A946" s="54"/>
    </row>
    <row r="947" spans="1:1" x14ac:dyDescent="0.2">
      <c r="A947" s="54"/>
    </row>
    <row r="948" spans="1:1" x14ac:dyDescent="0.2">
      <c r="A948" s="54"/>
    </row>
    <row r="949" spans="1:1" x14ac:dyDescent="0.2">
      <c r="A949" s="54"/>
    </row>
    <row r="950" spans="1:1" x14ac:dyDescent="0.2">
      <c r="A950" s="54"/>
    </row>
    <row r="951" spans="1:1" x14ac:dyDescent="0.2">
      <c r="A951" s="54"/>
    </row>
    <row r="952" spans="1:1" x14ac:dyDescent="0.2">
      <c r="A952" s="54"/>
    </row>
    <row r="953" spans="1:1" x14ac:dyDescent="0.2">
      <c r="A953" s="54"/>
    </row>
    <row r="954" spans="1:1" x14ac:dyDescent="0.2">
      <c r="A954" s="54"/>
    </row>
    <row r="955" spans="1:1" x14ac:dyDescent="0.2">
      <c r="A955" s="54"/>
    </row>
    <row r="956" spans="1:1" x14ac:dyDescent="0.2">
      <c r="A956" s="54"/>
    </row>
    <row r="957" spans="1:1" x14ac:dyDescent="0.2">
      <c r="A957" s="54"/>
    </row>
    <row r="958" spans="1:1" x14ac:dyDescent="0.2">
      <c r="A958" s="54"/>
    </row>
    <row r="959" spans="1:1" x14ac:dyDescent="0.2">
      <c r="A959" s="54"/>
    </row>
    <row r="960" spans="1:1" x14ac:dyDescent="0.2">
      <c r="A960" s="54"/>
    </row>
    <row r="961" spans="1:1" x14ac:dyDescent="0.2">
      <c r="A961" s="54"/>
    </row>
    <row r="962" spans="1:1" x14ac:dyDescent="0.2">
      <c r="A962" s="54"/>
    </row>
    <row r="963" spans="1:1" x14ac:dyDescent="0.2">
      <c r="A963" s="54"/>
    </row>
    <row r="964" spans="1:1" x14ac:dyDescent="0.2">
      <c r="A964" s="54"/>
    </row>
    <row r="965" spans="1:1" x14ac:dyDescent="0.2">
      <c r="A965" s="54"/>
    </row>
    <row r="966" spans="1:1" x14ac:dyDescent="0.2">
      <c r="A966" s="54"/>
    </row>
    <row r="967" spans="1:1" x14ac:dyDescent="0.2">
      <c r="A967" s="54"/>
    </row>
    <row r="968" spans="1:1" x14ac:dyDescent="0.2">
      <c r="A968" s="54"/>
    </row>
    <row r="969" spans="1:1" x14ac:dyDescent="0.2">
      <c r="A969" s="54"/>
    </row>
    <row r="970" spans="1:1" x14ac:dyDescent="0.2">
      <c r="A970" s="54"/>
    </row>
    <row r="971" spans="1:1" x14ac:dyDescent="0.2">
      <c r="A971" s="54"/>
    </row>
    <row r="972" spans="1:1" x14ac:dyDescent="0.2">
      <c r="A972" s="54"/>
    </row>
    <row r="973" spans="1:1" x14ac:dyDescent="0.2">
      <c r="A973" s="54"/>
    </row>
    <row r="974" spans="1:1" x14ac:dyDescent="0.2">
      <c r="A974" s="54"/>
    </row>
    <row r="975" spans="1:1" x14ac:dyDescent="0.2">
      <c r="A975" s="54"/>
    </row>
    <row r="976" spans="1:1" x14ac:dyDescent="0.2">
      <c r="A976" s="54"/>
    </row>
    <row r="977" spans="1:1" x14ac:dyDescent="0.2">
      <c r="A977" s="54"/>
    </row>
    <row r="978" spans="1:1" x14ac:dyDescent="0.2">
      <c r="A978" s="54"/>
    </row>
    <row r="979" spans="1:1" x14ac:dyDescent="0.2">
      <c r="A979" s="54"/>
    </row>
    <row r="980" spans="1:1" x14ac:dyDescent="0.2">
      <c r="A980" s="54"/>
    </row>
    <row r="981" spans="1:1" x14ac:dyDescent="0.2">
      <c r="A981" s="54"/>
    </row>
    <row r="982" spans="1:1" x14ac:dyDescent="0.2">
      <c r="A982" s="54"/>
    </row>
    <row r="983" spans="1:1" x14ac:dyDescent="0.2">
      <c r="A983" s="54"/>
    </row>
    <row r="984" spans="1:1" x14ac:dyDescent="0.2">
      <c r="A984" s="54"/>
    </row>
    <row r="985" spans="1:1" x14ac:dyDescent="0.2">
      <c r="A985" s="54"/>
    </row>
    <row r="986" spans="1:1" x14ac:dyDescent="0.2">
      <c r="A986" s="54"/>
    </row>
    <row r="987" spans="1:1" x14ac:dyDescent="0.2">
      <c r="A987" s="54"/>
    </row>
    <row r="988" spans="1:1" x14ac:dyDescent="0.2">
      <c r="A988" s="54"/>
    </row>
    <row r="989" spans="1:1" x14ac:dyDescent="0.2">
      <c r="A989" s="54"/>
    </row>
    <row r="990" spans="1:1" x14ac:dyDescent="0.2">
      <c r="A990" s="54"/>
    </row>
    <row r="991" spans="1:1" x14ac:dyDescent="0.2">
      <c r="A991" s="54"/>
    </row>
    <row r="992" spans="1:1" x14ac:dyDescent="0.2">
      <c r="A992" s="54"/>
    </row>
    <row r="993" spans="1:1" x14ac:dyDescent="0.2">
      <c r="A993" s="54"/>
    </row>
    <row r="994" spans="1:1" x14ac:dyDescent="0.2">
      <c r="A994" s="54"/>
    </row>
    <row r="995" spans="1:1" x14ac:dyDescent="0.2">
      <c r="A995" s="54"/>
    </row>
    <row r="996" spans="1:1" x14ac:dyDescent="0.2">
      <c r="A996" s="54"/>
    </row>
    <row r="997" spans="1:1" x14ac:dyDescent="0.2">
      <c r="A997" s="54"/>
    </row>
    <row r="998" spans="1:1" x14ac:dyDescent="0.2">
      <c r="A998" s="54"/>
    </row>
    <row r="999" spans="1:1" x14ac:dyDescent="0.2">
      <c r="A999" s="54"/>
    </row>
    <row r="1000" spans="1:1" x14ac:dyDescent="0.2">
      <c r="A1000" s="54"/>
    </row>
    <row r="1001" spans="1:1" x14ac:dyDescent="0.2">
      <c r="A1001" s="54"/>
    </row>
    <row r="1002" spans="1:1" x14ac:dyDescent="0.2">
      <c r="A1002" s="54"/>
    </row>
    <row r="1003" spans="1:1" x14ac:dyDescent="0.2">
      <c r="A1003" s="54"/>
    </row>
    <row r="1004" spans="1:1" x14ac:dyDescent="0.2">
      <c r="A1004" s="54"/>
    </row>
    <row r="1005" spans="1:1" x14ac:dyDescent="0.2">
      <c r="A1005" s="54"/>
    </row>
    <row r="1006" spans="1:1" x14ac:dyDescent="0.2">
      <c r="A1006" s="54"/>
    </row>
    <row r="1007" spans="1:1" x14ac:dyDescent="0.2">
      <c r="A1007" s="54"/>
    </row>
    <row r="1008" spans="1:1" x14ac:dyDescent="0.2">
      <c r="A1008" s="54"/>
    </row>
    <row r="1009" spans="1:1" x14ac:dyDescent="0.2">
      <c r="A1009" s="54"/>
    </row>
    <row r="1010" spans="1:1" x14ac:dyDescent="0.2">
      <c r="A1010" s="54"/>
    </row>
    <row r="1011" spans="1:1" x14ac:dyDescent="0.2">
      <c r="A1011" s="54"/>
    </row>
    <row r="1012" spans="1:1" x14ac:dyDescent="0.2">
      <c r="A1012" s="54"/>
    </row>
    <row r="1013" spans="1:1" x14ac:dyDescent="0.2">
      <c r="A1013" s="54"/>
    </row>
    <row r="1014" spans="1:1" x14ac:dyDescent="0.2">
      <c r="A1014" s="54"/>
    </row>
    <row r="1015" spans="1:1" x14ac:dyDescent="0.2">
      <c r="A1015" s="54"/>
    </row>
    <row r="1016" spans="1:1" x14ac:dyDescent="0.2">
      <c r="A1016" s="54"/>
    </row>
    <row r="1017" spans="1:1" x14ac:dyDescent="0.2">
      <c r="A1017" s="54"/>
    </row>
    <row r="1018" spans="1:1" x14ac:dyDescent="0.2">
      <c r="A1018" s="54"/>
    </row>
    <row r="1019" spans="1:1" x14ac:dyDescent="0.2">
      <c r="A1019" s="54"/>
    </row>
    <row r="1020" spans="1:1" x14ac:dyDescent="0.2">
      <c r="A1020" s="54"/>
    </row>
    <row r="1021" spans="1:1" x14ac:dyDescent="0.2">
      <c r="A1021" s="54"/>
    </row>
    <row r="1022" spans="1:1" x14ac:dyDescent="0.2">
      <c r="A1022" s="54"/>
    </row>
    <row r="1023" spans="1:1" x14ac:dyDescent="0.2">
      <c r="A1023" s="54"/>
    </row>
    <row r="1024" spans="1:1" x14ac:dyDescent="0.2">
      <c r="A1024" s="54"/>
    </row>
    <row r="1025" spans="1:1" x14ac:dyDescent="0.2">
      <c r="A1025" s="54"/>
    </row>
    <row r="1026" spans="1:1" x14ac:dyDescent="0.2">
      <c r="A1026" s="54"/>
    </row>
    <row r="1027" spans="1:1" x14ac:dyDescent="0.2">
      <c r="A1027" s="54"/>
    </row>
    <row r="1028" spans="1:1" x14ac:dyDescent="0.2">
      <c r="A1028" s="54"/>
    </row>
    <row r="1029" spans="1:1" x14ac:dyDescent="0.2">
      <c r="A1029" s="54"/>
    </row>
    <row r="1030" spans="1:1" x14ac:dyDescent="0.2">
      <c r="A1030" s="54"/>
    </row>
    <row r="1031" spans="1:1" x14ac:dyDescent="0.2">
      <c r="A1031" s="54"/>
    </row>
    <row r="1032" spans="1:1" x14ac:dyDescent="0.2">
      <c r="A1032" s="54"/>
    </row>
    <row r="1033" spans="1:1" x14ac:dyDescent="0.2">
      <c r="A1033" s="54"/>
    </row>
    <row r="1034" spans="1:1" x14ac:dyDescent="0.2">
      <c r="A1034" s="54"/>
    </row>
    <row r="1035" spans="1:1" x14ac:dyDescent="0.2">
      <c r="A1035" s="54"/>
    </row>
    <row r="1036" spans="1:1" x14ac:dyDescent="0.2">
      <c r="A1036" s="54"/>
    </row>
    <row r="1037" spans="1:1" x14ac:dyDescent="0.2">
      <c r="A1037" s="54"/>
    </row>
    <row r="1038" spans="1:1" x14ac:dyDescent="0.2">
      <c r="A1038" s="54"/>
    </row>
    <row r="1039" spans="1:1" x14ac:dyDescent="0.2">
      <c r="A1039" s="54"/>
    </row>
    <row r="1040" spans="1:1" x14ac:dyDescent="0.2">
      <c r="A1040" s="54"/>
    </row>
    <row r="1041" spans="1:1" x14ac:dyDescent="0.2">
      <c r="A1041" s="54"/>
    </row>
    <row r="1042" spans="1:1" x14ac:dyDescent="0.2">
      <c r="A1042" s="54"/>
    </row>
    <row r="1043" spans="1:1" x14ac:dyDescent="0.2">
      <c r="A1043" s="54"/>
    </row>
    <row r="1044" spans="1:1" x14ac:dyDescent="0.2">
      <c r="A1044" s="54"/>
    </row>
    <row r="1045" spans="1:1" x14ac:dyDescent="0.2">
      <c r="A1045" s="54"/>
    </row>
    <row r="1046" spans="1:1" x14ac:dyDescent="0.2">
      <c r="A1046" s="54"/>
    </row>
    <row r="1047" spans="1:1" x14ac:dyDescent="0.2">
      <c r="A1047" s="54"/>
    </row>
    <row r="1048" spans="1:1" x14ac:dyDescent="0.2">
      <c r="A1048" s="54"/>
    </row>
    <row r="1049" spans="1:1" x14ac:dyDescent="0.2">
      <c r="A1049" s="54"/>
    </row>
    <row r="1050" spans="1:1" x14ac:dyDescent="0.2">
      <c r="A1050" s="54"/>
    </row>
    <row r="1051" spans="1:1" x14ac:dyDescent="0.2">
      <c r="A1051" s="54"/>
    </row>
    <row r="1052" spans="1:1" x14ac:dyDescent="0.2">
      <c r="A1052" s="54"/>
    </row>
    <row r="1053" spans="1:1" x14ac:dyDescent="0.2">
      <c r="A1053" s="54"/>
    </row>
    <row r="1054" spans="1:1" x14ac:dyDescent="0.2">
      <c r="A1054" s="54"/>
    </row>
    <row r="1055" spans="1:1" x14ac:dyDescent="0.2">
      <c r="A1055" s="54"/>
    </row>
    <row r="1056" spans="1:1" x14ac:dyDescent="0.2">
      <c r="A1056" s="54"/>
    </row>
    <row r="1057" spans="1:1" x14ac:dyDescent="0.2">
      <c r="A1057" s="54"/>
    </row>
    <row r="1058" spans="1:1" x14ac:dyDescent="0.2">
      <c r="A1058" s="54"/>
    </row>
    <row r="1059" spans="1:1" x14ac:dyDescent="0.2">
      <c r="A1059" s="54"/>
    </row>
    <row r="1060" spans="1:1" x14ac:dyDescent="0.2">
      <c r="A1060" s="54"/>
    </row>
    <row r="1061" spans="1:1" x14ac:dyDescent="0.2">
      <c r="A1061" s="54"/>
    </row>
    <row r="1062" spans="1:1" x14ac:dyDescent="0.2">
      <c r="A1062" s="54"/>
    </row>
    <row r="1063" spans="1:1" x14ac:dyDescent="0.2">
      <c r="A1063" s="54"/>
    </row>
    <row r="1064" spans="1:1" x14ac:dyDescent="0.2">
      <c r="A1064" s="54"/>
    </row>
    <row r="1065" spans="1:1" x14ac:dyDescent="0.2">
      <c r="A1065" s="54"/>
    </row>
    <row r="1066" spans="1:1" x14ac:dyDescent="0.2">
      <c r="A1066" s="54"/>
    </row>
    <row r="1067" spans="1:1" x14ac:dyDescent="0.2">
      <c r="A1067" s="54"/>
    </row>
    <row r="1068" spans="1:1" x14ac:dyDescent="0.2">
      <c r="A1068" s="54"/>
    </row>
    <row r="1069" spans="1:1" x14ac:dyDescent="0.2">
      <c r="A1069" s="54"/>
    </row>
    <row r="1070" spans="1:1" x14ac:dyDescent="0.2">
      <c r="A1070" s="54"/>
    </row>
    <row r="1071" spans="1:1" x14ac:dyDescent="0.2">
      <c r="A1071" s="54"/>
    </row>
    <row r="1072" spans="1:1" x14ac:dyDescent="0.2">
      <c r="A1072" s="54"/>
    </row>
    <row r="1073" spans="1:1" x14ac:dyDescent="0.2">
      <c r="A1073" s="54"/>
    </row>
    <row r="1074" spans="1:1" x14ac:dyDescent="0.2">
      <c r="A1074" s="54"/>
    </row>
    <row r="1075" spans="1:1" x14ac:dyDescent="0.2">
      <c r="A1075" s="54"/>
    </row>
    <row r="1076" spans="1:1" x14ac:dyDescent="0.2">
      <c r="A1076" s="54"/>
    </row>
    <row r="1077" spans="1:1" x14ac:dyDescent="0.2">
      <c r="A1077" s="54"/>
    </row>
    <row r="1078" spans="1:1" x14ac:dyDescent="0.2">
      <c r="A1078" s="54"/>
    </row>
    <row r="1079" spans="1:1" x14ac:dyDescent="0.2">
      <c r="A1079" s="54"/>
    </row>
    <row r="1080" spans="1:1" x14ac:dyDescent="0.2">
      <c r="A1080" s="54"/>
    </row>
    <row r="1081" spans="1:1" x14ac:dyDescent="0.2">
      <c r="A1081" s="54"/>
    </row>
    <row r="1082" spans="1:1" x14ac:dyDescent="0.2">
      <c r="A1082" s="54"/>
    </row>
    <row r="1083" spans="1:1" x14ac:dyDescent="0.2">
      <c r="A1083" s="54"/>
    </row>
    <row r="1084" spans="1:1" x14ac:dyDescent="0.2">
      <c r="A1084" s="54"/>
    </row>
    <row r="1085" spans="1:1" x14ac:dyDescent="0.2">
      <c r="A1085" s="54"/>
    </row>
    <row r="1086" spans="1:1" x14ac:dyDescent="0.2">
      <c r="A1086" s="54"/>
    </row>
    <row r="1087" spans="1:1" x14ac:dyDescent="0.2">
      <c r="A1087" s="54"/>
    </row>
    <row r="1088" spans="1:1" x14ac:dyDescent="0.2">
      <c r="A1088" s="54"/>
    </row>
    <row r="1089" spans="1:1" x14ac:dyDescent="0.2">
      <c r="A1089" s="54"/>
    </row>
    <row r="1090" spans="1:1" x14ac:dyDescent="0.2">
      <c r="A1090" s="54"/>
    </row>
    <row r="1091" spans="1:1" x14ac:dyDescent="0.2">
      <c r="A1091" s="54"/>
    </row>
    <row r="1092" spans="1:1" x14ac:dyDescent="0.2">
      <c r="A1092" s="54"/>
    </row>
    <row r="1093" spans="1:1" x14ac:dyDescent="0.2">
      <c r="A1093" s="54"/>
    </row>
    <row r="1094" spans="1:1" x14ac:dyDescent="0.2">
      <c r="A1094" s="54"/>
    </row>
    <row r="1095" spans="1:1" x14ac:dyDescent="0.2">
      <c r="A1095" s="54"/>
    </row>
    <row r="1096" spans="1:1" x14ac:dyDescent="0.2">
      <c r="A1096" s="54"/>
    </row>
    <row r="1097" spans="1:1" x14ac:dyDescent="0.2">
      <c r="A1097" s="54"/>
    </row>
    <row r="1098" spans="1:1" x14ac:dyDescent="0.2">
      <c r="A1098" s="54"/>
    </row>
    <row r="1099" spans="1:1" x14ac:dyDescent="0.2">
      <c r="A1099" s="54"/>
    </row>
    <row r="1100" spans="1:1" x14ac:dyDescent="0.2">
      <c r="A1100" s="54"/>
    </row>
    <row r="1101" spans="1:1" x14ac:dyDescent="0.2">
      <c r="A1101" s="54"/>
    </row>
    <row r="1102" spans="1:1" x14ac:dyDescent="0.2">
      <c r="A1102" s="54"/>
    </row>
    <row r="1103" spans="1:1" x14ac:dyDescent="0.2">
      <c r="A1103" s="54"/>
    </row>
    <row r="1104" spans="1:1" x14ac:dyDescent="0.2">
      <c r="A1104" s="54"/>
    </row>
    <row r="1105" spans="1:1" x14ac:dyDescent="0.2">
      <c r="A1105" s="54"/>
    </row>
    <row r="1106" spans="1:1" x14ac:dyDescent="0.2">
      <c r="A1106" s="54"/>
    </row>
    <row r="1107" spans="1:1" x14ac:dyDescent="0.2">
      <c r="A1107" s="54"/>
    </row>
    <row r="1108" spans="1:1" x14ac:dyDescent="0.2">
      <c r="A1108" s="54"/>
    </row>
    <row r="1109" spans="1:1" x14ac:dyDescent="0.2">
      <c r="A1109" s="54"/>
    </row>
    <row r="1110" spans="1:1" x14ac:dyDescent="0.2">
      <c r="A1110" s="54"/>
    </row>
    <row r="1111" spans="1:1" x14ac:dyDescent="0.2">
      <c r="A1111" s="54"/>
    </row>
    <row r="1112" spans="1:1" x14ac:dyDescent="0.2">
      <c r="A1112" s="54"/>
    </row>
    <row r="1113" spans="1:1" x14ac:dyDescent="0.2">
      <c r="A1113" s="54"/>
    </row>
    <row r="1114" spans="1:1" x14ac:dyDescent="0.2">
      <c r="A1114" s="54"/>
    </row>
    <row r="1115" spans="1:1" x14ac:dyDescent="0.2">
      <c r="A1115" s="54"/>
    </row>
    <row r="1116" spans="1:1" x14ac:dyDescent="0.2">
      <c r="A1116" s="54"/>
    </row>
    <row r="1117" spans="1:1" x14ac:dyDescent="0.2">
      <c r="A1117" s="54"/>
    </row>
    <row r="1118" spans="1:1" x14ac:dyDescent="0.2">
      <c r="A1118" s="54"/>
    </row>
    <row r="1119" spans="1:1" x14ac:dyDescent="0.2">
      <c r="A1119" s="54"/>
    </row>
    <row r="1120" spans="1:1" x14ac:dyDescent="0.2">
      <c r="A1120" s="54"/>
    </row>
    <row r="1121" spans="1:1" x14ac:dyDescent="0.2">
      <c r="A1121" s="54"/>
    </row>
    <row r="1122" spans="1:1" x14ac:dyDescent="0.2">
      <c r="A1122" s="54"/>
    </row>
    <row r="1123" spans="1:1" x14ac:dyDescent="0.2">
      <c r="A1123" s="54"/>
    </row>
    <row r="1124" spans="1:1" x14ac:dyDescent="0.2">
      <c r="A1124" s="54"/>
    </row>
    <row r="1125" spans="1:1" x14ac:dyDescent="0.2">
      <c r="A1125" s="54"/>
    </row>
    <row r="1126" spans="1:1" x14ac:dyDescent="0.2">
      <c r="A1126" s="54"/>
    </row>
    <row r="1127" spans="1:1" x14ac:dyDescent="0.2">
      <c r="A1127" s="54"/>
    </row>
    <row r="1128" spans="1:1" x14ac:dyDescent="0.2">
      <c r="A1128" s="54"/>
    </row>
    <row r="1129" spans="1:1" x14ac:dyDescent="0.2">
      <c r="A1129" s="54"/>
    </row>
    <row r="1130" spans="1:1" x14ac:dyDescent="0.2">
      <c r="A1130" s="54"/>
    </row>
    <row r="1131" spans="1:1" x14ac:dyDescent="0.2">
      <c r="A1131" s="54"/>
    </row>
    <row r="1132" spans="1:1" x14ac:dyDescent="0.2">
      <c r="A1132" s="54"/>
    </row>
    <row r="1133" spans="1:1" x14ac:dyDescent="0.2">
      <c r="A1133" s="54"/>
    </row>
    <row r="1134" spans="1:1" x14ac:dyDescent="0.2">
      <c r="A1134" s="54"/>
    </row>
    <row r="1135" spans="1:1" x14ac:dyDescent="0.2">
      <c r="A1135" s="54"/>
    </row>
    <row r="1136" spans="1:1" x14ac:dyDescent="0.2">
      <c r="A1136" s="54"/>
    </row>
    <row r="1137" spans="1:1" x14ac:dyDescent="0.2">
      <c r="A1137" s="54"/>
    </row>
    <row r="1138" spans="1:1" x14ac:dyDescent="0.2">
      <c r="A1138" s="54"/>
    </row>
    <row r="1139" spans="1:1" x14ac:dyDescent="0.2">
      <c r="A1139" s="54"/>
    </row>
    <row r="1140" spans="1:1" x14ac:dyDescent="0.2">
      <c r="A1140" s="54"/>
    </row>
    <row r="1141" spans="1:1" x14ac:dyDescent="0.2">
      <c r="A1141" s="54"/>
    </row>
    <row r="1142" spans="1:1" x14ac:dyDescent="0.2">
      <c r="A1142" s="54"/>
    </row>
    <row r="1143" spans="1:1" x14ac:dyDescent="0.2">
      <c r="A1143" s="54"/>
    </row>
    <row r="1144" spans="1:1" x14ac:dyDescent="0.2">
      <c r="A1144" s="54"/>
    </row>
    <row r="1145" spans="1:1" x14ac:dyDescent="0.2">
      <c r="A1145" s="54"/>
    </row>
    <row r="1146" spans="1:1" x14ac:dyDescent="0.2">
      <c r="A1146" s="54"/>
    </row>
    <row r="1147" spans="1:1" x14ac:dyDescent="0.2">
      <c r="A1147" s="54"/>
    </row>
    <row r="1148" spans="1:1" x14ac:dyDescent="0.2">
      <c r="A1148" s="54"/>
    </row>
    <row r="1149" spans="1:1" x14ac:dyDescent="0.2">
      <c r="A1149" s="54"/>
    </row>
    <row r="1150" spans="1:1" x14ac:dyDescent="0.2">
      <c r="A1150" s="54"/>
    </row>
    <row r="1151" spans="1:1" x14ac:dyDescent="0.2">
      <c r="A1151" s="54"/>
    </row>
    <row r="1152" spans="1:1" x14ac:dyDescent="0.2">
      <c r="A1152" s="54"/>
    </row>
    <row r="1153" spans="1:1" x14ac:dyDescent="0.2">
      <c r="A1153" s="54"/>
    </row>
    <row r="1154" spans="1:1" x14ac:dyDescent="0.2">
      <c r="A1154" s="54"/>
    </row>
    <row r="1155" spans="1:1" x14ac:dyDescent="0.2">
      <c r="A1155" s="54"/>
    </row>
    <row r="1156" spans="1:1" x14ac:dyDescent="0.2">
      <c r="A1156" s="54"/>
    </row>
    <row r="1157" spans="1:1" x14ac:dyDescent="0.2">
      <c r="A1157" s="54"/>
    </row>
    <row r="1158" spans="1:1" x14ac:dyDescent="0.2">
      <c r="A1158" s="54"/>
    </row>
    <row r="1159" spans="1:1" x14ac:dyDescent="0.2">
      <c r="A1159" s="54"/>
    </row>
    <row r="1160" spans="1:1" x14ac:dyDescent="0.2">
      <c r="A1160" s="54"/>
    </row>
    <row r="1161" spans="1:1" x14ac:dyDescent="0.2">
      <c r="A1161" s="54"/>
    </row>
    <row r="1162" spans="1:1" x14ac:dyDescent="0.2">
      <c r="A1162" s="54"/>
    </row>
    <row r="1163" spans="1:1" x14ac:dyDescent="0.2">
      <c r="A1163" s="54"/>
    </row>
    <row r="1164" spans="1:1" x14ac:dyDescent="0.2">
      <c r="A1164" s="54"/>
    </row>
    <row r="1165" spans="1:1" x14ac:dyDescent="0.2">
      <c r="A1165" s="54"/>
    </row>
    <row r="1166" spans="1:1" x14ac:dyDescent="0.2">
      <c r="A1166" s="54"/>
    </row>
    <row r="1167" spans="1:1" x14ac:dyDescent="0.2">
      <c r="A1167" s="54"/>
    </row>
    <row r="1168" spans="1:1" x14ac:dyDescent="0.2">
      <c r="A1168" s="54"/>
    </row>
    <row r="1169" spans="1:1" x14ac:dyDescent="0.2">
      <c r="A1169" s="54"/>
    </row>
    <row r="1170" spans="1:1" x14ac:dyDescent="0.2">
      <c r="A1170" s="54"/>
    </row>
    <row r="1171" spans="1:1" x14ac:dyDescent="0.2">
      <c r="A1171" s="54"/>
    </row>
    <row r="1172" spans="1:1" x14ac:dyDescent="0.2">
      <c r="A1172" s="54"/>
    </row>
    <row r="1173" spans="1:1" x14ac:dyDescent="0.2">
      <c r="A1173" s="54"/>
    </row>
    <row r="1174" spans="1:1" x14ac:dyDescent="0.2">
      <c r="A1174" s="54"/>
    </row>
    <row r="1175" spans="1:1" x14ac:dyDescent="0.2">
      <c r="A1175" s="54"/>
    </row>
    <row r="1176" spans="1:1" x14ac:dyDescent="0.2">
      <c r="A1176" s="54"/>
    </row>
    <row r="1177" spans="1:1" x14ac:dyDescent="0.2">
      <c r="A1177" s="54"/>
    </row>
    <row r="1178" spans="1:1" x14ac:dyDescent="0.2">
      <c r="A1178" s="54"/>
    </row>
    <row r="1179" spans="1:1" x14ac:dyDescent="0.2">
      <c r="A1179" s="54"/>
    </row>
    <row r="1180" spans="1:1" x14ac:dyDescent="0.2">
      <c r="A1180" s="54"/>
    </row>
    <row r="1181" spans="1:1" x14ac:dyDescent="0.2">
      <c r="A1181" s="54"/>
    </row>
    <row r="1182" spans="1:1" x14ac:dyDescent="0.2">
      <c r="A1182" s="54"/>
    </row>
    <row r="1183" spans="1:1" x14ac:dyDescent="0.2">
      <c r="A1183" s="54"/>
    </row>
    <row r="1184" spans="1:1" x14ac:dyDescent="0.2">
      <c r="A1184" s="54"/>
    </row>
    <row r="1185" spans="1:1" x14ac:dyDescent="0.2">
      <c r="A1185" s="54"/>
    </row>
    <row r="1186" spans="1:1" x14ac:dyDescent="0.2">
      <c r="A1186" s="54"/>
    </row>
    <row r="1187" spans="1:1" x14ac:dyDescent="0.2">
      <c r="A1187" s="54"/>
    </row>
    <row r="1188" spans="1:1" x14ac:dyDescent="0.2">
      <c r="A1188" s="54"/>
    </row>
    <row r="1189" spans="1:1" x14ac:dyDescent="0.2">
      <c r="A1189" s="54"/>
    </row>
    <row r="1190" spans="1:1" x14ac:dyDescent="0.2">
      <c r="A1190" s="54"/>
    </row>
    <row r="1191" spans="1:1" x14ac:dyDescent="0.2">
      <c r="A1191" s="54"/>
    </row>
    <row r="1192" spans="1:1" x14ac:dyDescent="0.2">
      <c r="A1192" s="54"/>
    </row>
    <row r="1193" spans="1:1" x14ac:dyDescent="0.2">
      <c r="A1193" s="54"/>
    </row>
    <row r="1194" spans="1:1" x14ac:dyDescent="0.2">
      <c r="A1194" s="54"/>
    </row>
    <row r="1195" spans="1:1" x14ac:dyDescent="0.2">
      <c r="A1195" s="54"/>
    </row>
    <row r="1196" spans="1:1" x14ac:dyDescent="0.2">
      <c r="A1196" s="54"/>
    </row>
    <row r="1197" spans="1:1" x14ac:dyDescent="0.2">
      <c r="A1197" s="54"/>
    </row>
    <row r="1198" spans="1:1" x14ac:dyDescent="0.2">
      <c r="A1198" s="54"/>
    </row>
    <row r="1199" spans="1:1" x14ac:dyDescent="0.2">
      <c r="A1199" s="54"/>
    </row>
    <row r="1200" spans="1:1" x14ac:dyDescent="0.2">
      <c r="A1200" s="54"/>
    </row>
    <row r="1201" spans="1:1" x14ac:dyDescent="0.2">
      <c r="A1201" s="54"/>
    </row>
    <row r="1202" spans="1:1" x14ac:dyDescent="0.2">
      <c r="A1202" s="54"/>
    </row>
    <row r="1203" spans="1:1" x14ac:dyDescent="0.2">
      <c r="A1203" s="54"/>
    </row>
    <row r="1204" spans="1:1" x14ac:dyDescent="0.2">
      <c r="A1204" s="54"/>
    </row>
    <row r="1205" spans="1:1" x14ac:dyDescent="0.2">
      <c r="A1205" s="54"/>
    </row>
    <row r="1206" spans="1:1" x14ac:dyDescent="0.2">
      <c r="A1206" s="54"/>
    </row>
    <row r="1207" spans="1:1" x14ac:dyDescent="0.2">
      <c r="A1207" s="54"/>
    </row>
    <row r="1208" spans="1:1" x14ac:dyDescent="0.2">
      <c r="A1208" s="54"/>
    </row>
    <row r="1209" spans="1:1" x14ac:dyDescent="0.2">
      <c r="A1209" s="54"/>
    </row>
    <row r="1210" spans="1:1" x14ac:dyDescent="0.2">
      <c r="A1210" s="54"/>
    </row>
    <row r="1211" spans="1:1" x14ac:dyDescent="0.2">
      <c r="A1211" s="54"/>
    </row>
    <row r="1212" spans="1:1" x14ac:dyDescent="0.2">
      <c r="A1212" s="54"/>
    </row>
    <row r="1213" spans="1:1" x14ac:dyDescent="0.2">
      <c r="A1213" s="54"/>
    </row>
    <row r="1214" spans="1:1" x14ac:dyDescent="0.2">
      <c r="A1214" s="54"/>
    </row>
    <row r="1215" spans="1:1" x14ac:dyDescent="0.2">
      <c r="A1215" s="54"/>
    </row>
    <row r="1216" spans="1:1" x14ac:dyDescent="0.2">
      <c r="A1216" s="54"/>
    </row>
    <row r="1217" spans="1:1" x14ac:dyDescent="0.2">
      <c r="A1217" s="54"/>
    </row>
    <row r="1218" spans="1:1" x14ac:dyDescent="0.2">
      <c r="A1218" s="54"/>
    </row>
    <row r="1219" spans="1:1" x14ac:dyDescent="0.2">
      <c r="A1219" s="54"/>
    </row>
    <row r="1220" spans="1:1" x14ac:dyDescent="0.2">
      <c r="A1220" s="54"/>
    </row>
    <row r="1221" spans="1:1" x14ac:dyDescent="0.2">
      <c r="A1221" s="54"/>
    </row>
    <row r="1222" spans="1:1" x14ac:dyDescent="0.2">
      <c r="A1222" s="54"/>
    </row>
    <row r="1223" spans="1:1" x14ac:dyDescent="0.2">
      <c r="A1223" s="54"/>
    </row>
    <row r="1224" spans="1:1" x14ac:dyDescent="0.2">
      <c r="A1224" s="54"/>
    </row>
    <row r="1225" spans="1:1" x14ac:dyDescent="0.2">
      <c r="A1225" s="54"/>
    </row>
    <row r="1226" spans="1:1" x14ac:dyDescent="0.2">
      <c r="A1226" s="54"/>
    </row>
    <row r="1227" spans="1:1" x14ac:dyDescent="0.2">
      <c r="A1227" s="54"/>
    </row>
    <row r="1228" spans="1:1" x14ac:dyDescent="0.2">
      <c r="A1228" s="54"/>
    </row>
    <row r="1229" spans="1:1" x14ac:dyDescent="0.2">
      <c r="A1229" s="54"/>
    </row>
    <row r="1230" spans="1:1" x14ac:dyDescent="0.2">
      <c r="A1230" s="54"/>
    </row>
    <row r="1231" spans="1:1" x14ac:dyDescent="0.2">
      <c r="A1231" s="54"/>
    </row>
    <row r="1232" spans="1:1" x14ac:dyDescent="0.2">
      <c r="A1232" s="54"/>
    </row>
    <row r="1233" spans="1:1" x14ac:dyDescent="0.2">
      <c r="A1233" s="54"/>
    </row>
    <row r="1234" spans="1:1" x14ac:dyDescent="0.2">
      <c r="A1234" s="54"/>
    </row>
    <row r="1235" spans="1:1" x14ac:dyDescent="0.2">
      <c r="A1235" s="54"/>
    </row>
    <row r="1236" spans="1:1" x14ac:dyDescent="0.2">
      <c r="A1236" s="54"/>
    </row>
    <row r="1237" spans="1:1" x14ac:dyDescent="0.2">
      <c r="A1237" s="54"/>
    </row>
    <row r="1238" spans="1:1" x14ac:dyDescent="0.2">
      <c r="A1238" s="54"/>
    </row>
    <row r="1239" spans="1:1" x14ac:dyDescent="0.2">
      <c r="A1239" s="54"/>
    </row>
    <row r="1240" spans="1:1" x14ac:dyDescent="0.2">
      <c r="A1240" s="54"/>
    </row>
    <row r="1241" spans="1:1" x14ac:dyDescent="0.2">
      <c r="A1241" s="54"/>
    </row>
    <row r="1242" spans="1:1" x14ac:dyDescent="0.2">
      <c r="A1242" s="54"/>
    </row>
    <row r="1243" spans="1:1" x14ac:dyDescent="0.2">
      <c r="A1243" s="54"/>
    </row>
    <row r="1244" spans="1:1" x14ac:dyDescent="0.2">
      <c r="A1244" s="54"/>
    </row>
    <row r="1245" spans="1:1" x14ac:dyDescent="0.2">
      <c r="A1245" s="54"/>
    </row>
    <row r="1246" spans="1:1" x14ac:dyDescent="0.2">
      <c r="A1246" s="54"/>
    </row>
    <row r="1247" spans="1:1" x14ac:dyDescent="0.2">
      <c r="A1247" s="54"/>
    </row>
    <row r="1248" spans="1:1" x14ac:dyDescent="0.2">
      <c r="A1248" s="54"/>
    </row>
    <row r="1249" spans="1:1" x14ac:dyDescent="0.2">
      <c r="A1249" s="54"/>
    </row>
    <row r="1250" spans="1:1" x14ac:dyDescent="0.2">
      <c r="A1250" s="54"/>
    </row>
    <row r="1251" spans="1:1" x14ac:dyDescent="0.2">
      <c r="A1251" s="54"/>
    </row>
    <row r="1252" spans="1:1" x14ac:dyDescent="0.2">
      <c r="A1252" s="54"/>
    </row>
    <row r="1253" spans="1:1" x14ac:dyDescent="0.2">
      <c r="A1253" s="54"/>
    </row>
    <row r="1254" spans="1:1" x14ac:dyDescent="0.2">
      <c r="A1254" s="54"/>
    </row>
    <row r="1255" spans="1:1" x14ac:dyDescent="0.2">
      <c r="A1255" s="54"/>
    </row>
    <row r="1256" spans="1:1" x14ac:dyDescent="0.2">
      <c r="A1256" s="54"/>
    </row>
    <row r="1257" spans="1:1" x14ac:dyDescent="0.2">
      <c r="A1257" s="54"/>
    </row>
    <row r="1258" spans="1:1" x14ac:dyDescent="0.2">
      <c r="A1258" s="54"/>
    </row>
    <row r="1259" spans="1:1" x14ac:dyDescent="0.2">
      <c r="A1259" s="54"/>
    </row>
    <row r="1260" spans="1:1" x14ac:dyDescent="0.2">
      <c r="A1260" s="54"/>
    </row>
    <row r="1261" spans="1:1" x14ac:dyDescent="0.2">
      <c r="A1261" s="54"/>
    </row>
    <row r="1262" spans="1:1" x14ac:dyDescent="0.2">
      <c r="A1262" s="54"/>
    </row>
    <row r="1263" spans="1:1" x14ac:dyDescent="0.2">
      <c r="A1263" s="54"/>
    </row>
    <row r="1264" spans="1:1" x14ac:dyDescent="0.2">
      <c r="A1264" s="54"/>
    </row>
    <row r="1265" spans="1:1" x14ac:dyDescent="0.2">
      <c r="A1265" s="54"/>
    </row>
    <row r="1266" spans="1:1" x14ac:dyDescent="0.2">
      <c r="A1266" s="54"/>
    </row>
    <row r="1267" spans="1:1" x14ac:dyDescent="0.2">
      <c r="A1267" s="54"/>
    </row>
    <row r="1268" spans="1:1" x14ac:dyDescent="0.2">
      <c r="A1268" s="54"/>
    </row>
    <row r="1269" spans="1:1" x14ac:dyDescent="0.2">
      <c r="A1269" s="54"/>
    </row>
    <row r="1270" spans="1:1" x14ac:dyDescent="0.2">
      <c r="A1270" s="54"/>
    </row>
    <row r="1271" spans="1:1" x14ac:dyDescent="0.2">
      <c r="A1271" s="54"/>
    </row>
    <row r="1272" spans="1:1" x14ac:dyDescent="0.2">
      <c r="A1272" s="54"/>
    </row>
    <row r="1273" spans="1:1" x14ac:dyDescent="0.2">
      <c r="A1273" s="54"/>
    </row>
    <row r="1274" spans="1:1" x14ac:dyDescent="0.2">
      <c r="A1274" s="54"/>
    </row>
    <row r="1275" spans="1:1" x14ac:dyDescent="0.2">
      <c r="A1275" s="54"/>
    </row>
    <row r="1276" spans="1:1" x14ac:dyDescent="0.2">
      <c r="A1276" s="54"/>
    </row>
    <row r="1277" spans="1:1" x14ac:dyDescent="0.2">
      <c r="A1277" s="54"/>
    </row>
    <row r="1278" spans="1:1" x14ac:dyDescent="0.2">
      <c r="A1278" s="54"/>
    </row>
    <row r="1279" spans="1:1" x14ac:dyDescent="0.2">
      <c r="A1279" s="54"/>
    </row>
    <row r="1280" spans="1:1" x14ac:dyDescent="0.2">
      <c r="A1280" s="54"/>
    </row>
    <row r="1281" spans="1:1" x14ac:dyDescent="0.2">
      <c r="A1281" s="54"/>
    </row>
    <row r="1282" spans="1:1" x14ac:dyDescent="0.2">
      <c r="A1282" s="54"/>
    </row>
    <row r="1283" spans="1:1" x14ac:dyDescent="0.2">
      <c r="A1283" s="54"/>
    </row>
    <row r="1284" spans="1:1" x14ac:dyDescent="0.2">
      <c r="A1284" s="54"/>
    </row>
    <row r="1285" spans="1:1" x14ac:dyDescent="0.2">
      <c r="A1285" s="54"/>
    </row>
    <row r="1286" spans="1:1" x14ac:dyDescent="0.2">
      <c r="A1286" s="54"/>
    </row>
    <row r="1287" spans="1:1" x14ac:dyDescent="0.2">
      <c r="A1287" s="54"/>
    </row>
    <row r="1288" spans="1:1" x14ac:dyDescent="0.2">
      <c r="A1288" s="54"/>
    </row>
    <row r="1289" spans="1:1" x14ac:dyDescent="0.2">
      <c r="A1289" s="54"/>
    </row>
    <row r="1290" spans="1:1" x14ac:dyDescent="0.2">
      <c r="A1290" s="54"/>
    </row>
    <row r="1291" spans="1:1" x14ac:dyDescent="0.2">
      <c r="A1291" s="54"/>
    </row>
    <row r="1292" spans="1:1" x14ac:dyDescent="0.2">
      <c r="A1292" s="54"/>
    </row>
    <row r="1293" spans="1:1" x14ac:dyDescent="0.2">
      <c r="A1293" s="54"/>
    </row>
    <row r="1294" spans="1:1" x14ac:dyDescent="0.2">
      <c r="A1294" s="54"/>
    </row>
    <row r="1295" spans="1:1" x14ac:dyDescent="0.2">
      <c r="A1295" s="54"/>
    </row>
    <row r="1296" spans="1:1" x14ac:dyDescent="0.2">
      <c r="A1296" s="54"/>
    </row>
    <row r="1297" spans="1:1" x14ac:dyDescent="0.2">
      <c r="A1297" s="54"/>
    </row>
    <row r="1298" spans="1:1" x14ac:dyDescent="0.2">
      <c r="A1298" s="54"/>
    </row>
    <row r="1299" spans="1:1" x14ac:dyDescent="0.2">
      <c r="A1299" s="54"/>
    </row>
    <row r="1300" spans="1:1" x14ac:dyDescent="0.2">
      <c r="A1300" s="54"/>
    </row>
    <row r="1301" spans="1:1" x14ac:dyDescent="0.2">
      <c r="A1301" s="54"/>
    </row>
    <row r="1302" spans="1:1" x14ac:dyDescent="0.2">
      <c r="A1302" s="54"/>
    </row>
    <row r="1303" spans="1:1" x14ac:dyDescent="0.2">
      <c r="A1303" s="54"/>
    </row>
    <row r="1304" spans="1:1" x14ac:dyDescent="0.2">
      <c r="A1304" s="54"/>
    </row>
    <row r="1305" spans="1:1" x14ac:dyDescent="0.2">
      <c r="A1305" s="54"/>
    </row>
    <row r="1306" spans="1:1" x14ac:dyDescent="0.2">
      <c r="A1306" s="54"/>
    </row>
    <row r="1307" spans="1:1" x14ac:dyDescent="0.2">
      <c r="A1307" s="54"/>
    </row>
    <row r="1308" spans="1:1" x14ac:dyDescent="0.2">
      <c r="A1308" s="54"/>
    </row>
    <row r="1309" spans="1:1" x14ac:dyDescent="0.2">
      <c r="A1309" s="54"/>
    </row>
    <row r="1310" spans="1:1" x14ac:dyDescent="0.2">
      <c r="A1310" s="54"/>
    </row>
    <row r="1311" spans="1:1" x14ac:dyDescent="0.2">
      <c r="A1311" s="54"/>
    </row>
    <row r="1312" spans="1:1" x14ac:dyDescent="0.2">
      <c r="A1312" s="54"/>
    </row>
    <row r="1313" spans="1:1" x14ac:dyDescent="0.2">
      <c r="A1313" s="54"/>
    </row>
    <row r="1314" spans="1:1" x14ac:dyDescent="0.2">
      <c r="A1314" s="54"/>
    </row>
    <row r="1315" spans="1:1" x14ac:dyDescent="0.2">
      <c r="A1315" s="54"/>
    </row>
    <row r="1316" spans="1:1" x14ac:dyDescent="0.2">
      <c r="A1316" s="54"/>
    </row>
    <row r="1317" spans="1:1" x14ac:dyDescent="0.2">
      <c r="A1317" s="54"/>
    </row>
    <row r="1318" spans="1:1" x14ac:dyDescent="0.2">
      <c r="A1318" s="54"/>
    </row>
    <row r="1319" spans="1:1" x14ac:dyDescent="0.2">
      <c r="A1319" s="54"/>
    </row>
    <row r="1320" spans="1:1" x14ac:dyDescent="0.2">
      <c r="A1320" s="54"/>
    </row>
    <row r="1321" spans="1:1" x14ac:dyDescent="0.2">
      <c r="A1321" s="54"/>
    </row>
    <row r="1322" spans="1:1" x14ac:dyDescent="0.2">
      <c r="A1322" s="54"/>
    </row>
    <row r="1323" spans="1:1" x14ac:dyDescent="0.2">
      <c r="A1323" s="54"/>
    </row>
    <row r="1324" spans="1:1" x14ac:dyDescent="0.2">
      <c r="A1324" s="54"/>
    </row>
    <row r="1325" spans="1:1" x14ac:dyDescent="0.2">
      <c r="A1325" s="54"/>
    </row>
    <row r="1326" spans="1:1" x14ac:dyDescent="0.2">
      <c r="A1326" s="54"/>
    </row>
    <row r="1327" spans="1:1" x14ac:dyDescent="0.2">
      <c r="A1327" s="54"/>
    </row>
    <row r="1328" spans="1:1" x14ac:dyDescent="0.2">
      <c r="A1328" s="54"/>
    </row>
    <row r="1329" spans="1:1" x14ac:dyDescent="0.2">
      <c r="A1329" s="54"/>
    </row>
    <row r="1330" spans="1:1" x14ac:dyDescent="0.2">
      <c r="A1330" s="54"/>
    </row>
    <row r="1331" spans="1:1" x14ac:dyDescent="0.2">
      <c r="A1331" s="54"/>
    </row>
    <row r="1332" spans="1:1" x14ac:dyDescent="0.2">
      <c r="A1332" s="54"/>
    </row>
    <row r="1333" spans="1:1" x14ac:dyDescent="0.2">
      <c r="A1333" s="54"/>
    </row>
    <row r="1334" spans="1:1" x14ac:dyDescent="0.2">
      <c r="A1334" s="54"/>
    </row>
    <row r="1335" spans="1:1" x14ac:dyDescent="0.2">
      <c r="A1335" s="54"/>
    </row>
    <row r="1336" spans="1:1" x14ac:dyDescent="0.2">
      <c r="A1336" s="54"/>
    </row>
    <row r="1337" spans="1:1" x14ac:dyDescent="0.2">
      <c r="A1337" s="54"/>
    </row>
    <row r="1338" spans="1:1" x14ac:dyDescent="0.2">
      <c r="A1338" s="54"/>
    </row>
    <row r="1339" spans="1:1" x14ac:dyDescent="0.2">
      <c r="A1339" s="54"/>
    </row>
    <row r="1340" spans="1:1" x14ac:dyDescent="0.2">
      <c r="A1340" s="54"/>
    </row>
    <row r="1341" spans="1:1" x14ac:dyDescent="0.2">
      <c r="A1341" s="54"/>
    </row>
    <row r="1342" spans="1:1" x14ac:dyDescent="0.2">
      <c r="A1342" s="54"/>
    </row>
    <row r="1343" spans="1:1" x14ac:dyDescent="0.2">
      <c r="A1343" s="54"/>
    </row>
    <row r="1344" spans="1:1" x14ac:dyDescent="0.2">
      <c r="A1344" s="54"/>
    </row>
  </sheetData>
  <mergeCells count="54">
    <mergeCell ref="H31:H32"/>
    <mergeCell ref="H33:H34"/>
    <mergeCell ref="H35:H36"/>
    <mergeCell ref="H37:H38"/>
    <mergeCell ref="A41:A42"/>
    <mergeCell ref="B37:B38"/>
    <mergeCell ref="A43:A44"/>
    <mergeCell ref="B80:C80"/>
    <mergeCell ref="A1:H1"/>
    <mergeCell ref="A8:A9"/>
    <mergeCell ref="A12:I12"/>
    <mergeCell ref="A18:I18"/>
    <mergeCell ref="A31:A32"/>
    <mergeCell ref="A33:A34"/>
    <mergeCell ref="A35:A36"/>
    <mergeCell ref="B31:B32"/>
    <mergeCell ref="B58:B59"/>
    <mergeCell ref="H58:H59"/>
    <mergeCell ref="A62:A63"/>
    <mergeCell ref="B62:B63"/>
    <mergeCell ref="A54:A55"/>
    <mergeCell ref="A52:A53"/>
    <mergeCell ref="A50:A51"/>
    <mergeCell ref="A49:I49"/>
    <mergeCell ref="B54:B55"/>
    <mergeCell ref="E80:G80"/>
    <mergeCell ref="A64:A65"/>
    <mergeCell ref="B64:B65"/>
    <mergeCell ref="A66:A67"/>
    <mergeCell ref="B66:B67"/>
    <mergeCell ref="A68:A69"/>
    <mergeCell ref="B68:B69"/>
    <mergeCell ref="A70:A71"/>
    <mergeCell ref="B70:B71"/>
    <mergeCell ref="A58:A59"/>
    <mergeCell ref="A56:A57"/>
    <mergeCell ref="B56:B57"/>
    <mergeCell ref="H70:H71"/>
    <mergeCell ref="A61:I61"/>
    <mergeCell ref="B2:G2"/>
    <mergeCell ref="B8:C9"/>
    <mergeCell ref="B30:C30"/>
    <mergeCell ref="B50:B51"/>
    <mergeCell ref="B52:B53"/>
    <mergeCell ref="B33:B34"/>
    <mergeCell ref="B35:B36"/>
    <mergeCell ref="B45:C45"/>
    <mergeCell ref="A47:I47"/>
    <mergeCell ref="A37:A38"/>
    <mergeCell ref="B39:B40"/>
    <mergeCell ref="H39:H40"/>
    <mergeCell ref="B41:B42"/>
    <mergeCell ref="B43:B44"/>
    <mergeCell ref="A39:A40"/>
  </mergeCells>
  <dataValidations count="12">
    <dataValidation type="custom" operator="equal" allowBlank="1" showErrorMessage="1" errorTitle="cannot request PBOs, see **" error="in line with WHO policy, if there is a gap in pyrethroid-only nets, PBO nets can NOT be requested. The gap in pyrethroid-only nets must be filled first." sqref="F68" xr:uid="{9C1C2034-9EFD-45CF-811B-7C601BD1C330}">
      <formula1>H57&lt;=0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68 D70 D58" xr:uid="{80228A16-DDDE-4168-AA9B-818410D09798}">
      <formula1>H47&lt;=0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68 E58:G58 E70:G70" xr:uid="{692BF1E0-49DF-4220-99A0-4D4D529D55DE}">
      <formula1>H47&lt;=0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68" xr:uid="{4CE7852A-6528-4F99-B7F4-0B5C4CC9F1C1}">
      <formula1>H57&lt;=0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F72 F60" xr:uid="{188D57D4-D154-4872-B066-F58AE905FD32}">
      <formula1>H47&lt;=0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72 D60" xr:uid="{1875081D-A684-47D6-B609-6F8936A3FE2A}">
      <formula1>H47&lt;=0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72 E60" xr:uid="{0B569FD7-F85C-46F6-8E0F-91CD54EE7691}">
      <formula1>H47&lt;=0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72 G60" xr:uid="{C34E92FC-5EA8-4A5C-954B-A56B6BD2E886}">
      <formula1>H47&lt;=0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F56" xr:uid="{2527E4C8-B855-4F0E-9A86-55D986C5392B}">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56" xr:uid="{B74288B4-7ACE-4BF3-9CB9-692A41E4F35E}">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56" xr:uid="{115084EE-EA5F-4C4B-AFD3-77BC12355BED}">
      <formula1>H44&lt;=0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56" xr:uid="{6BBC90CB-744E-4C83-B723-3E60668463E9}">
      <formula1>H44&lt;=0</formula1>
    </dataValidation>
  </dataValidations>
  <hyperlinks>
    <hyperlink ref="E91" r:id="rId1" xr:uid="{A5F531C2-F7AD-4A31-B874-4E03F016D6D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3"/>
  <sheetViews>
    <sheetView topLeftCell="A19" zoomScale="70" zoomScaleNormal="70" workbookViewId="0">
      <selection activeCell="H32" sqref="H32:I32"/>
    </sheetView>
  </sheetViews>
  <sheetFormatPr defaultColWidth="8.7109375" defaultRowHeight="15" x14ac:dyDescent="0.25"/>
  <cols>
    <col min="2" max="2" width="51.42578125" customWidth="1"/>
    <col min="3" max="4" width="12.28515625" customWidth="1"/>
    <col min="5" max="5" width="13.7109375" customWidth="1"/>
    <col min="6" max="6" width="11.7109375" customWidth="1"/>
    <col min="7" max="7" width="14.42578125" customWidth="1"/>
    <col min="8" max="8" width="13.7109375" customWidth="1"/>
    <col min="9" max="9" width="52.7109375" customWidth="1"/>
    <col min="10" max="10" width="17.28515625" customWidth="1"/>
    <col min="11" max="11" width="19.7109375" customWidth="1"/>
    <col min="12" max="12" width="17.7109375" customWidth="1"/>
  </cols>
  <sheetData>
    <row r="1" spans="1:41" ht="15.75" x14ac:dyDescent="0.25">
      <c r="A1" s="646" t="s">
        <v>373</v>
      </c>
      <c r="B1" s="646"/>
      <c r="C1" s="646"/>
      <c r="D1" s="646"/>
      <c r="E1" s="646"/>
      <c r="F1" s="646"/>
      <c r="G1" s="646"/>
      <c r="H1" s="646"/>
      <c r="I1" s="646"/>
    </row>
    <row r="2" spans="1:41" ht="15.75" thickBot="1" x14ac:dyDescent="0.3">
      <c r="A2" s="3"/>
      <c r="B2" s="3"/>
      <c r="C2" s="3"/>
      <c r="D2" s="3"/>
      <c r="E2" s="3"/>
      <c r="F2" s="3"/>
      <c r="G2" s="3"/>
      <c r="H2" s="3"/>
      <c r="I2" s="4"/>
    </row>
    <row r="3" spans="1:41" s="1" customFormat="1" ht="15.75" thickTop="1" x14ac:dyDescent="0.25">
      <c r="A3" s="210"/>
      <c r="B3" s="162" t="s">
        <v>371</v>
      </c>
      <c r="C3" s="211"/>
      <c r="D3" s="163">
        <v>2023</v>
      </c>
      <c r="E3" s="163">
        <v>2024</v>
      </c>
      <c r="F3" s="163">
        <v>2025</v>
      </c>
      <c r="G3" s="164">
        <v>2026</v>
      </c>
      <c r="J3"/>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5">
      <c r="A4" s="210"/>
      <c r="B4" s="165" t="s">
        <v>23</v>
      </c>
      <c r="C4" s="209"/>
      <c r="D4" s="209">
        <v>5000000</v>
      </c>
      <c r="E4" s="209">
        <f>+(D4*I5)+D4</f>
        <v>5125000</v>
      </c>
      <c r="F4" s="209">
        <f>+(E4*I5)+E4</f>
        <v>5253125</v>
      </c>
      <c r="G4" s="166">
        <f>+(F4*I5)+F4</f>
        <v>5384453.125</v>
      </c>
      <c r="I4" s="90" t="s">
        <v>24</v>
      </c>
      <c r="J4"/>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5.75" thickBot="1" x14ac:dyDescent="0.3">
      <c r="A5" s="210"/>
      <c r="B5" s="167" t="s">
        <v>25</v>
      </c>
      <c r="C5" s="168"/>
      <c r="D5" s="168">
        <v>2000000</v>
      </c>
      <c r="E5" s="168">
        <f>+(D5*I5)+D5</f>
        <v>2050000</v>
      </c>
      <c r="F5" s="168">
        <f>+(E5*I5)+E5</f>
        <v>2101250</v>
      </c>
      <c r="G5" s="169">
        <f>+(F5*I5)+F5</f>
        <v>2153781.25</v>
      </c>
      <c r="I5" s="91">
        <v>2.5000000000000001E-2</v>
      </c>
      <c r="J5"/>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5.75" thickTop="1" x14ac:dyDescent="0.25">
      <c r="B6" s="8"/>
      <c r="C6" s="8"/>
      <c r="D6" s="8"/>
      <c r="E6" s="8"/>
      <c r="F6" s="8"/>
      <c r="G6" s="8"/>
      <c r="H6" s="8"/>
      <c r="J6"/>
      <c r="K6"/>
      <c r="L6"/>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x14ac:dyDescent="0.25">
      <c r="A7" s="199"/>
      <c r="B7" s="200"/>
      <c r="C7" s="201"/>
      <c r="D7" s="201">
        <v>2023</v>
      </c>
      <c r="E7" s="201">
        <v>2024</v>
      </c>
      <c r="F7" s="201">
        <v>2025</v>
      </c>
      <c r="G7" s="201">
        <v>2026</v>
      </c>
      <c r="H7" s="666" t="s">
        <v>34</v>
      </c>
      <c r="I7" s="667"/>
      <c r="J7" s="202" t="s">
        <v>193</v>
      </c>
      <c r="K7" s="269"/>
    </row>
    <row r="8" spans="1:41" x14ac:dyDescent="0.25">
      <c r="A8" s="203">
        <v>1</v>
      </c>
      <c r="B8" s="316" t="s">
        <v>254</v>
      </c>
      <c r="C8" s="317" t="s">
        <v>51</v>
      </c>
      <c r="D8" s="204">
        <f>+D4+D5</f>
        <v>7000000</v>
      </c>
      <c r="E8" s="204">
        <f t="shared" ref="E8:G8" si="0">+E4+E5</f>
        <v>7175000</v>
      </c>
      <c r="F8" s="204">
        <f t="shared" si="0"/>
        <v>7354375</v>
      </c>
      <c r="G8" s="204">
        <f t="shared" si="0"/>
        <v>7538234.375</v>
      </c>
      <c r="H8" s="670" t="s">
        <v>401</v>
      </c>
      <c r="I8" s="670"/>
      <c r="J8" s="318"/>
      <c r="K8" s="269"/>
    </row>
    <row r="9" spans="1:41" ht="15" customHeight="1" x14ac:dyDescent="0.25">
      <c r="A9" s="205">
        <v>2</v>
      </c>
      <c r="B9" s="316" t="s">
        <v>70</v>
      </c>
      <c r="C9" s="317" t="s">
        <v>51</v>
      </c>
      <c r="D9" s="206">
        <v>1400000</v>
      </c>
      <c r="E9" s="206">
        <v>1435000</v>
      </c>
      <c r="F9" s="206">
        <v>1470875</v>
      </c>
      <c r="G9" s="206">
        <v>1507646.875</v>
      </c>
      <c r="H9" s="670" t="s">
        <v>257</v>
      </c>
      <c r="I9" s="670"/>
      <c r="J9" s="319" t="s">
        <v>194</v>
      </c>
      <c r="K9" s="269"/>
    </row>
    <row r="10" spans="1:41" ht="27.75" customHeight="1" x14ac:dyDescent="0.25">
      <c r="A10" s="207">
        <v>2.1</v>
      </c>
      <c r="B10" s="316" t="s">
        <v>256</v>
      </c>
      <c r="C10" s="317" t="s">
        <v>51</v>
      </c>
      <c r="D10" s="208">
        <v>280000</v>
      </c>
      <c r="E10" s="208">
        <v>287000</v>
      </c>
      <c r="F10" s="208">
        <v>294175</v>
      </c>
      <c r="G10" s="208">
        <v>301529</v>
      </c>
      <c r="H10" s="670" t="s">
        <v>402</v>
      </c>
      <c r="I10" s="670"/>
      <c r="J10" s="319" t="s">
        <v>195</v>
      </c>
      <c r="K10" s="269"/>
    </row>
    <row r="11" spans="1:41" ht="27.75" customHeight="1" x14ac:dyDescent="0.25">
      <c r="A11" s="207">
        <v>2.2000000000000002</v>
      </c>
      <c r="B11" s="316" t="s">
        <v>541</v>
      </c>
      <c r="C11" s="317" t="s">
        <v>50</v>
      </c>
      <c r="D11" s="320">
        <v>1</v>
      </c>
      <c r="E11" s="320">
        <v>1</v>
      </c>
      <c r="F11" s="320">
        <v>1</v>
      </c>
      <c r="G11" s="320">
        <v>1</v>
      </c>
      <c r="H11" s="670" t="s">
        <v>540</v>
      </c>
      <c r="I11" s="670"/>
      <c r="J11" s="319"/>
      <c r="K11" s="269"/>
    </row>
    <row r="12" spans="1:41" ht="27.75" customHeight="1" x14ac:dyDescent="0.25">
      <c r="A12" s="207">
        <v>2.2000000000000002</v>
      </c>
      <c r="B12" s="316" t="s">
        <v>258</v>
      </c>
      <c r="C12" s="317" t="s">
        <v>51</v>
      </c>
      <c r="D12" s="208">
        <f>+D10*D11</f>
        <v>280000</v>
      </c>
      <c r="E12" s="208">
        <f t="shared" ref="E12:G12" si="1">+E10*E11</f>
        <v>287000</v>
      </c>
      <c r="F12" s="208">
        <f t="shared" si="1"/>
        <v>294175</v>
      </c>
      <c r="G12" s="208">
        <f t="shared" si="1"/>
        <v>301529</v>
      </c>
      <c r="H12" s="670" t="s">
        <v>262</v>
      </c>
      <c r="I12" s="670"/>
      <c r="J12" s="319" t="s">
        <v>198</v>
      </c>
      <c r="K12" s="269"/>
    </row>
    <row r="13" spans="1:41" ht="27.75" customHeight="1" x14ac:dyDescent="0.25">
      <c r="A13" s="695">
        <v>3.1</v>
      </c>
      <c r="B13" s="662" t="s">
        <v>259</v>
      </c>
      <c r="C13" s="214" t="s">
        <v>51</v>
      </c>
      <c r="D13" s="212">
        <f>+D12*0.3</f>
        <v>84000</v>
      </c>
      <c r="E13" s="212">
        <f t="shared" ref="E13:G13" si="2">+E12*0.3</f>
        <v>86100</v>
      </c>
      <c r="F13" s="212">
        <f t="shared" si="2"/>
        <v>88252.5</v>
      </c>
      <c r="G13" s="212">
        <f t="shared" si="2"/>
        <v>90458.7</v>
      </c>
      <c r="H13" s="671" t="s">
        <v>403</v>
      </c>
      <c r="I13" s="672"/>
      <c r="J13" s="213" t="s">
        <v>205</v>
      </c>
      <c r="K13" s="269"/>
    </row>
    <row r="14" spans="1:41" ht="27.75" customHeight="1" x14ac:dyDescent="0.25">
      <c r="A14" s="696"/>
      <c r="B14" s="663"/>
      <c r="C14" s="214" t="s">
        <v>50</v>
      </c>
      <c r="D14" s="227">
        <f>+D13/D10</f>
        <v>0.3</v>
      </c>
      <c r="E14" s="227">
        <f t="shared" ref="E14:G14" si="3">+E13/E10</f>
        <v>0.3</v>
      </c>
      <c r="F14" s="227">
        <f t="shared" si="3"/>
        <v>0.3</v>
      </c>
      <c r="G14" s="227">
        <f t="shared" si="3"/>
        <v>0.3</v>
      </c>
      <c r="H14" s="673"/>
      <c r="I14" s="674"/>
      <c r="J14" s="213" t="s">
        <v>199</v>
      </c>
      <c r="K14" s="269"/>
    </row>
    <row r="15" spans="1:41" ht="27.75" customHeight="1" x14ac:dyDescent="0.25">
      <c r="A15" s="695">
        <v>3.2</v>
      </c>
      <c r="B15" s="662" t="s">
        <v>260</v>
      </c>
      <c r="C15" s="214" t="s">
        <v>51</v>
      </c>
      <c r="D15" s="212">
        <v>10000</v>
      </c>
      <c r="E15" s="212">
        <v>12000</v>
      </c>
      <c r="F15" s="212">
        <v>12000</v>
      </c>
      <c r="G15" s="212">
        <v>5000</v>
      </c>
      <c r="H15" s="671" t="s">
        <v>404</v>
      </c>
      <c r="I15" s="672"/>
      <c r="J15" s="213" t="s">
        <v>201</v>
      </c>
      <c r="K15" s="269"/>
    </row>
    <row r="16" spans="1:41" ht="27.75" customHeight="1" x14ac:dyDescent="0.25">
      <c r="A16" s="696"/>
      <c r="B16" s="663"/>
      <c r="C16" s="214" t="s">
        <v>50</v>
      </c>
      <c r="D16" s="227">
        <f>+D15/D12</f>
        <v>3.5714285714285712E-2</v>
      </c>
      <c r="E16" s="227">
        <f t="shared" ref="E16:G16" si="4">+E15/E12</f>
        <v>4.1811846689895474E-2</v>
      </c>
      <c r="F16" s="227">
        <f t="shared" si="4"/>
        <v>4.0792045551117533E-2</v>
      </c>
      <c r="G16" s="227">
        <f t="shared" si="4"/>
        <v>1.6582152960411767E-2</v>
      </c>
      <c r="H16" s="673"/>
      <c r="I16" s="674"/>
      <c r="J16" s="213" t="s">
        <v>202</v>
      </c>
      <c r="K16" s="269"/>
    </row>
    <row r="17" spans="1:11" ht="27.75" customHeight="1" x14ac:dyDescent="0.25">
      <c r="A17" s="695">
        <v>3.3</v>
      </c>
      <c r="B17" s="662" t="s">
        <v>261</v>
      </c>
      <c r="C17" s="214" t="s">
        <v>51</v>
      </c>
      <c r="D17" s="212">
        <f>+D13+D15</f>
        <v>94000</v>
      </c>
      <c r="E17" s="212">
        <f t="shared" ref="E17:G17" si="5">+E13+E15</f>
        <v>98100</v>
      </c>
      <c r="F17" s="212">
        <f t="shared" si="5"/>
        <v>100252.5</v>
      </c>
      <c r="G17" s="212">
        <f t="shared" si="5"/>
        <v>95458.7</v>
      </c>
      <c r="H17" s="671" t="s">
        <v>405</v>
      </c>
      <c r="I17" s="672"/>
      <c r="J17" s="213" t="s">
        <v>206</v>
      </c>
      <c r="K17" s="269"/>
    </row>
    <row r="18" spans="1:11" ht="27.75" customHeight="1" x14ac:dyDescent="0.25">
      <c r="A18" s="696"/>
      <c r="B18" s="663"/>
      <c r="C18" s="214" t="s">
        <v>50</v>
      </c>
      <c r="D18" s="227">
        <f>+D17/D12</f>
        <v>0.33571428571428569</v>
      </c>
      <c r="E18" s="227">
        <f t="shared" ref="E18:G18" si="6">+E17/E12</f>
        <v>0.34181184668989545</v>
      </c>
      <c r="F18" s="227">
        <f t="shared" si="6"/>
        <v>0.34079204555111753</v>
      </c>
      <c r="G18" s="227">
        <f t="shared" si="6"/>
        <v>0.31658215296041176</v>
      </c>
      <c r="H18" s="673"/>
      <c r="I18" s="674"/>
      <c r="J18" s="213" t="s">
        <v>263</v>
      </c>
      <c r="K18" s="269"/>
    </row>
    <row r="19" spans="1:11" ht="27.75" customHeight="1" x14ac:dyDescent="0.25">
      <c r="A19" s="697">
        <v>4.0999999999999996</v>
      </c>
      <c r="B19" s="685" t="s">
        <v>264</v>
      </c>
      <c r="C19" s="219" t="s">
        <v>51</v>
      </c>
      <c r="D19" s="139">
        <f>+D12-D17</f>
        <v>186000</v>
      </c>
      <c r="E19" s="139">
        <f t="shared" ref="E19:G19" si="7">+E12-E17</f>
        <v>188900</v>
      </c>
      <c r="F19" s="139">
        <f t="shared" si="7"/>
        <v>193922.5</v>
      </c>
      <c r="G19" s="139">
        <f t="shared" si="7"/>
        <v>206070.3</v>
      </c>
      <c r="H19" s="675"/>
      <c r="I19" s="676"/>
      <c r="J19" s="140" t="s">
        <v>267</v>
      </c>
      <c r="K19" s="269"/>
    </row>
    <row r="20" spans="1:11" ht="27.75" customHeight="1" x14ac:dyDescent="0.25">
      <c r="A20" s="698"/>
      <c r="B20" s="686"/>
      <c r="C20" s="219" t="s">
        <v>50</v>
      </c>
      <c r="D20" s="228">
        <f>+D19/D10</f>
        <v>0.66428571428571426</v>
      </c>
      <c r="E20" s="228">
        <f t="shared" ref="E20:G20" si="8">+E19/E10</f>
        <v>0.6581881533101045</v>
      </c>
      <c r="F20" s="228">
        <f t="shared" si="8"/>
        <v>0.65920795444888247</v>
      </c>
      <c r="G20" s="228">
        <f t="shared" si="8"/>
        <v>0.68341784703958819</v>
      </c>
      <c r="H20" s="677"/>
      <c r="I20" s="678"/>
      <c r="J20" s="140" t="s">
        <v>208</v>
      </c>
      <c r="K20" s="269"/>
    </row>
    <row r="21" spans="1:11" ht="27.75" customHeight="1" x14ac:dyDescent="0.25">
      <c r="A21" s="697">
        <v>4.2</v>
      </c>
      <c r="B21" s="699" t="s">
        <v>265</v>
      </c>
      <c r="C21" s="219" t="s">
        <v>51</v>
      </c>
      <c r="D21" s="139">
        <v>186000</v>
      </c>
      <c r="E21" s="139">
        <v>188900</v>
      </c>
      <c r="F21" s="139">
        <v>193922.5</v>
      </c>
      <c r="G21" s="139">
        <v>0</v>
      </c>
      <c r="H21" s="675"/>
      <c r="I21" s="676"/>
      <c r="J21" s="140" t="s">
        <v>213</v>
      </c>
      <c r="K21" s="269"/>
    </row>
    <row r="22" spans="1:11" ht="27.75" customHeight="1" x14ac:dyDescent="0.25">
      <c r="A22" s="698"/>
      <c r="B22" s="700"/>
      <c r="C22" s="219" t="s">
        <v>50</v>
      </c>
      <c r="D22" s="228">
        <f t="shared" ref="D22:F22" si="9">+D21/D12</f>
        <v>0.66428571428571426</v>
      </c>
      <c r="E22" s="228">
        <f t="shared" si="9"/>
        <v>0.6581881533101045</v>
      </c>
      <c r="F22" s="228">
        <f t="shared" si="9"/>
        <v>0.65920795444888247</v>
      </c>
      <c r="G22" s="228">
        <f>+G21/G12</f>
        <v>0</v>
      </c>
      <c r="H22" s="677"/>
      <c r="I22" s="678"/>
      <c r="J22" s="140" t="s">
        <v>268</v>
      </c>
      <c r="K22" s="269"/>
    </row>
    <row r="23" spans="1:11" ht="27.75" customHeight="1" x14ac:dyDescent="0.25">
      <c r="A23" s="697">
        <v>4.3</v>
      </c>
      <c r="B23" s="685" t="s">
        <v>266</v>
      </c>
      <c r="C23" s="219" t="s">
        <v>51</v>
      </c>
      <c r="D23" s="139">
        <f>+D17+D21</f>
        <v>280000</v>
      </c>
      <c r="E23" s="139">
        <f t="shared" ref="E23:G23" si="10">+E17+E21</f>
        <v>287000</v>
      </c>
      <c r="F23" s="139">
        <f t="shared" si="10"/>
        <v>294175</v>
      </c>
      <c r="G23" s="139">
        <f t="shared" si="10"/>
        <v>95458.7</v>
      </c>
      <c r="H23" s="675"/>
      <c r="I23" s="676"/>
      <c r="J23" s="140" t="s">
        <v>269</v>
      </c>
      <c r="K23" s="269"/>
    </row>
    <row r="24" spans="1:11" ht="27.75" customHeight="1" x14ac:dyDescent="0.25">
      <c r="A24" s="698"/>
      <c r="B24" s="686"/>
      <c r="C24" s="219" t="s">
        <v>50</v>
      </c>
      <c r="D24" s="228">
        <f>+D23/D12</f>
        <v>1</v>
      </c>
      <c r="E24" s="228">
        <f t="shared" ref="E24:G24" si="11">+E23/E10</f>
        <v>1</v>
      </c>
      <c r="F24" s="228">
        <f t="shared" si="11"/>
        <v>1</v>
      </c>
      <c r="G24" s="228">
        <f t="shared" si="11"/>
        <v>0.31658215296041176</v>
      </c>
      <c r="H24" s="677"/>
      <c r="I24" s="678"/>
      <c r="J24" s="140" t="s">
        <v>214</v>
      </c>
      <c r="K24" s="269"/>
    </row>
    <row r="25" spans="1:11" ht="27.75" customHeight="1" x14ac:dyDescent="0.25">
      <c r="A25" s="701">
        <v>5</v>
      </c>
      <c r="B25" s="687" t="s">
        <v>270</v>
      </c>
      <c r="C25" s="231" t="s">
        <v>51</v>
      </c>
      <c r="D25" s="229">
        <f>+D10-D23</f>
        <v>0</v>
      </c>
      <c r="E25" s="229">
        <f t="shared" ref="E25:F25" si="12">+E10-E23</f>
        <v>0</v>
      </c>
      <c r="F25" s="229">
        <f t="shared" si="12"/>
        <v>0</v>
      </c>
      <c r="G25" s="229">
        <f>+G12-G23</f>
        <v>206070.3</v>
      </c>
      <c r="H25" s="689"/>
      <c r="I25" s="690"/>
      <c r="J25" s="97" t="s">
        <v>271</v>
      </c>
      <c r="K25" s="269"/>
    </row>
    <row r="26" spans="1:11" ht="27.75" customHeight="1" x14ac:dyDescent="0.25">
      <c r="A26" s="702"/>
      <c r="B26" s="688"/>
      <c r="C26" s="231" t="s">
        <v>50</v>
      </c>
      <c r="D26" s="230">
        <f>+D25/D12</f>
        <v>0</v>
      </c>
      <c r="E26" s="230">
        <f t="shared" ref="E26:G26" si="13">+E25/E12</f>
        <v>0</v>
      </c>
      <c r="F26" s="230">
        <f t="shared" si="13"/>
        <v>0</v>
      </c>
      <c r="G26" s="230">
        <f t="shared" si="13"/>
        <v>0.68341784703958819</v>
      </c>
      <c r="H26" s="691"/>
      <c r="I26" s="692"/>
      <c r="J26" s="97" t="s">
        <v>272</v>
      </c>
      <c r="K26" s="269"/>
    </row>
    <row r="27" spans="1:11" ht="28.5" customHeight="1" x14ac:dyDescent="0.25">
      <c r="A27" s="693">
        <v>6</v>
      </c>
      <c r="B27" s="668" t="s">
        <v>542</v>
      </c>
      <c r="C27" s="324" t="s">
        <v>51</v>
      </c>
      <c r="D27" s="326">
        <v>0</v>
      </c>
      <c r="E27" s="326">
        <v>0</v>
      </c>
      <c r="F27" s="326">
        <v>0</v>
      </c>
      <c r="G27" s="326">
        <v>206070</v>
      </c>
      <c r="H27" s="680" t="s">
        <v>273</v>
      </c>
      <c r="I27" s="681"/>
      <c r="J27" s="327"/>
      <c r="K27" s="269"/>
    </row>
    <row r="28" spans="1:11" ht="18.75" customHeight="1" x14ac:dyDescent="0.25">
      <c r="A28" s="694">
        <v>2.4</v>
      </c>
      <c r="B28" s="669"/>
      <c r="C28" s="324" t="s">
        <v>50</v>
      </c>
      <c r="D28" s="325">
        <f t="shared" ref="D28:F28" si="14">+D27/D12</f>
        <v>0</v>
      </c>
      <c r="E28" s="325">
        <f t="shared" si="14"/>
        <v>0</v>
      </c>
      <c r="F28" s="325">
        <f t="shared" si="14"/>
        <v>0</v>
      </c>
      <c r="G28" s="325">
        <f>+G27/G12</f>
        <v>0.68341685211041059</v>
      </c>
      <c r="H28" s="680"/>
      <c r="I28" s="681"/>
      <c r="J28" s="328"/>
      <c r="K28" s="269"/>
    </row>
    <row r="29" spans="1:11" ht="16.5" customHeight="1" x14ac:dyDescent="0.25">
      <c r="A29" s="1"/>
      <c r="B29" s="1"/>
      <c r="C29" s="1"/>
      <c r="D29" s="1"/>
      <c r="E29" s="1"/>
      <c r="F29" s="1"/>
      <c r="G29" s="1"/>
      <c r="H29" s="1"/>
      <c r="I29" s="1"/>
    </row>
    <row r="30" spans="1:11" ht="30" customHeight="1" x14ac:dyDescent="0.4">
      <c r="A30" s="38"/>
      <c r="B30" s="44" t="s">
        <v>71</v>
      </c>
      <c r="C30" s="38"/>
      <c r="D30" s="38"/>
      <c r="E30" s="38"/>
      <c r="F30" s="38"/>
      <c r="G30" s="38"/>
      <c r="H30" s="38"/>
      <c r="I30" s="43"/>
      <c r="J30" s="43"/>
    </row>
    <row r="31" spans="1:11" ht="30" customHeight="1" thickBot="1" x14ac:dyDescent="0.45">
      <c r="A31" s="222"/>
      <c r="B31" s="223"/>
      <c r="C31" s="224"/>
      <c r="D31" s="201">
        <v>2023</v>
      </c>
      <c r="E31" s="201">
        <v>2024</v>
      </c>
      <c r="F31" s="201">
        <v>2025</v>
      </c>
      <c r="G31" s="201">
        <v>2026</v>
      </c>
      <c r="H31" s="224"/>
      <c r="I31" s="225"/>
      <c r="J31" s="226"/>
    </row>
    <row r="32" spans="1:11" ht="101.25" customHeight="1" thickTop="1" thickBot="1" x14ac:dyDescent="0.3">
      <c r="B32" s="322" t="s">
        <v>72</v>
      </c>
      <c r="C32" s="322"/>
      <c r="D32" s="322"/>
      <c r="E32" s="322"/>
      <c r="F32" s="322"/>
      <c r="G32" s="322"/>
      <c r="H32" s="682" t="s">
        <v>73</v>
      </c>
      <c r="I32" s="682"/>
      <c r="J32" s="321"/>
    </row>
    <row r="33" spans="1:9" ht="15.75" customHeight="1" thickTop="1" thickBot="1" x14ac:dyDescent="0.3">
      <c r="A33" s="220"/>
      <c r="B33" s="322" t="s">
        <v>74</v>
      </c>
      <c r="C33" s="322"/>
      <c r="D33" s="322"/>
      <c r="E33" s="322"/>
      <c r="F33" s="322"/>
      <c r="G33" s="322"/>
      <c r="H33" s="682" t="s">
        <v>75</v>
      </c>
      <c r="I33" s="682"/>
    </row>
    <row r="34" spans="1:9" ht="30" customHeight="1" thickTop="1" thickBot="1" x14ac:dyDescent="0.3">
      <c r="A34" s="220"/>
      <c r="B34" s="322" t="s">
        <v>76</v>
      </c>
      <c r="C34" s="322"/>
      <c r="D34" s="322"/>
      <c r="E34" s="322"/>
      <c r="F34" s="322"/>
      <c r="G34" s="322"/>
      <c r="H34" s="682" t="s">
        <v>77</v>
      </c>
      <c r="I34" s="682"/>
    </row>
    <row r="35" spans="1:9" ht="15" customHeight="1" thickTop="1" thickBot="1" x14ac:dyDescent="0.3">
      <c r="A35" s="221"/>
      <c r="B35" s="322" t="s">
        <v>78</v>
      </c>
      <c r="C35" s="322"/>
      <c r="D35" s="322"/>
      <c r="E35" s="322"/>
      <c r="F35" s="322"/>
      <c r="G35" s="322"/>
      <c r="H35" s="682" t="s">
        <v>79</v>
      </c>
      <c r="I35" s="682"/>
    </row>
    <row r="36" spans="1:9" ht="16.5" thickTop="1" thickBot="1" x14ac:dyDescent="0.3">
      <c r="A36" s="7"/>
      <c r="B36" s="322" t="s">
        <v>80</v>
      </c>
      <c r="C36" s="322"/>
      <c r="D36" s="322"/>
      <c r="E36" s="322"/>
      <c r="F36" s="322"/>
      <c r="G36" s="322"/>
      <c r="H36" s="682" t="s">
        <v>81</v>
      </c>
      <c r="I36" s="682"/>
    </row>
    <row r="37" spans="1:9" ht="16.5" thickTop="1" thickBot="1" x14ac:dyDescent="0.3">
      <c r="A37" s="7"/>
      <c r="B37" s="322" t="s">
        <v>82</v>
      </c>
      <c r="C37" s="322"/>
      <c r="D37" s="322"/>
      <c r="E37" s="322"/>
      <c r="F37" s="322"/>
      <c r="G37" s="322"/>
      <c r="H37" s="682" t="s">
        <v>83</v>
      </c>
      <c r="I37" s="682"/>
    </row>
    <row r="38" spans="1:9" ht="16.5" thickTop="1" thickBot="1" x14ac:dyDescent="0.3">
      <c r="B38" s="322" t="s">
        <v>84</v>
      </c>
      <c r="C38" s="322"/>
      <c r="D38" s="322"/>
      <c r="E38" s="322"/>
      <c r="F38" s="322"/>
      <c r="G38" s="322"/>
      <c r="H38" s="683"/>
      <c r="I38" s="684"/>
    </row>
    <row r="39" spans="1:9" ht="16.5" thickTop="1" thickBot="1" x14ac:dyDescent="0.3">
      <c r="B39" s="322" t="s">
        <v>274</v>
      </c>
      <c r="C39" s="322"/>
      <c r="D39" s="322"/>
      <c r="E39" s="322"/>
      <c r="F39" s="322"/>
      <c r="G39" s="322"/>
      <c r="H39" s="664"/>
      <c r="I39" s="665"/>
    </row>
    <row r="40" spans="1:9" ht="15" customHeight="1" thickTop="1" thickBot="1" x14ac:dyDescent="0.3">
      <c r="B40" s="322" t="s">
        <v>85</v>
      </c>
      <c r="C40" s="322"/>
      <c r="D40" s="679"/>
      <c r="E40" s="679"/>
      <c r="F40" s="679"/>
      <c r="G40" s="322"/>
      <c r="H40" s="664"/>
      <c r="I40" s="665"/>
    </row>
    <row r="41" spans="1:9" ht="15" customHeight="1" thickTop="1" thickBot="1" x14ac:dyDescent="0.3">
      <c r="B41" s="322" t="s">
        <v>275</v>
      </c>
      <c r="C41" s="323"/>
      <c r="D41" s="323"/>
      <c r="E41" s="323"/>
      <c r="F41" s="323"/>
      <c r="G41" s="322"/>
      <c r="H41" s="664"/>
      <c r="I41" s="665"/>
    </row>
    <row r="42" spans="1:9" ht="15.75" thickTop="1" x14ac:dyDescent="0.25"/>
    <row r="43" spans="1:9" ht="15" customHeight="1" x14ac:dyDescent="0.25">
      <c r="B43" s="88"/>
      <c r="C43" s="88"/>
      <c r="D43" s="88"/>
      <c r="E43" s="88">
        <v>2023</v>
      </c>
      <c r="F43" s="88">
        <v>2024</v>
      </c>
      <c r="G43" s="88">
        <v>2025</v>
      </c>
      <c r="H43" s="88">
        <v>2026</v>
      </c>
    </row>
    <row r="44" spans="1:9" x14ac:dyDescent="0.25">
      <c r="B44" s="88" t="s">
        <v>20</v>
      </c>
      <c r="C44" s="89"/>
      <c r="D44" s="89"/>
      <c r="E44" s="89"/>
      <c r="F44" s="89"/>
      <c r="G44" s="89"/>
      <c r="H44" s="89"/>
    </row>
    <row r="45" spans="1:9" ht="15" customHeight="1" x14ac:dyDescent="0.25">
      <c r="B45" s="88" t="s">
        <v>2</v>
      </c>
      <c r="C45" s="89"/>
      <c r="D45" s="89"/>
      <c r="E45" s="89"/>
      <c r="F45" s="89"/>
      <c r="G45" s="89"/>
      <c r="H45" s="89"/>
    </row>
    <row r="46" spans="1:9" x14ac:dyDescent="0.25">
      <c r="B46" s="88" t="s">
        <v>21</v>
      </c>
      <c r="C46" s="89"/>
      <c r="D46" s="89"/>
      <c r="E46" s="89"/>
      <c r="F46" s="89"/>
      <c r="G46" s="89"/>
      <c r="H46" s="89"/>
    </row>
    <row r="47" spans="1:9" x14ac:dyDescent="0.25">
      <c r="B47" s="88" t="s">
        <v>4</v>
      </c>
      <c r="C47" s="89"/>
      <c r="D47" s="89"/>
      <c r="E47" s="89"/>
      <c r="F47" s="89"/>
      <c r="G47" s="89"/>
      <c r="H47" s="89"/>
    </row>
    <row r="48" spans="1:9" x14ac:dyDescent="0.25">
      <c r="B48" s="88" t="s">
        <v>5</v>
      </c>
      <c r="C48" s="89"/>
      <c r="D48" s="89"/>
      <c r="E48" s="89"/>
      <c r="F48" s="89"/>
      <c r="G48" s="89"/>
      <c r="H48" s="89"/>
    </row>
    <row r="49" spans="2:8" x14ac:dyDescent="0.25">
      <c r="B49" s="88" t="s">
        <v>6</v>
      </c>
      <c r="C49" s="89"/>
      <c r="D49" s="89"/>
      <c r="E49" s="89"/>
      <c r="F49" s="89"/>
      <c r="G49" s="89"/>
      <c r="H49" s="89"/>
    </row>
    <row r="50" spans="2:8" ht="15" customHeight="1" x14ac:dyDescent="0.25">
      <c r="B50" s="88"/>
      <c r="C50" s="89"/>
      <c r="D50" s="89"/>
      <c r="E50" s="89"/>
      <c r="F50" s="89"/>
      <c r="G50" s="89"/>
      <c r="H50" s="89"/>
    </row>
    <row r="51" spans="2:8" x14ac:dyDescent="0.25">
      <c r="B51" s="88" t="s">
        <v>8</v>
      </c>
      <c r="C51" s="89"/>
      <c r="D51" s="89"/>
      <c r="E51" s="89">
        <v>0</v>
      </c>
      <c r="F51" s="89">
        <v>0</v>
      </c>
      <c r="G51" s="89">
        <v>0</v>
      </c>
      <c r="H51" s="89">
        <v>0</v>
      </c>
    </row>
    <row r="52" spans="2:8" x14ac:dyDescent="0.25">
      <c r="B52" s="74" t="s">
        <v>19</v>
      </c>
      <c r="C52" s="89"/>
      <c r="D52" s="89"/>
      <c r="E52" s="89"/>
      <c r="F52" s="89"/>
      <c r="G52" s="89"/>
      <c r="H52" s="89"/>
    </row>
    <row r="53" spans="2:8" x14ac:dyDescent="0.25">
      <c r="B53" s="53" t="s">
        <v>22</v>
      </c>
      <c r="C53" s="55"/>
      <c r="D53" s="55"/>
      <c r="E53" s="55"/>
      <c r="F53" s="55"/>
      <c r="G53" s="55"/>
      <c r="H53" s="55"/>
    </row>
  </sheetData>
  <mergeCells count="43">
    <mergeCell ref="H40:I40"/>
    <mergeCell ref="A27:A28"/>
    <mergeCell ref="A1:I1"/>
    <mergeCell ref="B13:B14"/>
    <mergeCell ref="B19:B20"/>
    <mergeCell ref="A13:A14"/>
    <mergeCell ref="A17:A18"/>
    <mergeCell ref="B17:B18"/>
    <mergeCell ref="A19:A20"/>
    <mergeCell ref="A21:A22"/>
    <mergeCell ref="A23:A24"/>
    <mergeCell ref="B21:B22"/>
    <mergeCell ref="A25:A26"/>
    <mergeCell ref="A15:A16"/>
    <mergeCell ref="B15:B16"/>
    <mergeCell ref="H39:I39"/>
    <mergeCell ref="H10:I10"/>
    <mergeCell ref="H25:I26"/>
    <mergeCell ref="H32:I32"/>
    <mergeCell ref="H33:I33"/>
    <mergeCell ref="H34:I34"/>
    <mergeCell ref="H35:I35"/>
    <mergeCell ref="H36:I36"/>
    <mergeCell ref="H37:I37"/>
    <mergeCell ref="H38:I38"/>
    <mergeCell ref="B23:B24"/>
    <mergeCell ref="B25:B26"/>
    <mergeCell ref="H41:I41"/>
    <mergeCell ref="H7:I7"/>
    <mergeCell ref="B27:B28"/>
    <mergeCell ref="H8:I8"/>
    <mergeCell ref="H13:I14"/>
    <mergeCell ref="H15:I16"/>
    <mergeCell ref="H17:I18"/>
    <mergeCell ref="H19:I20"/>
    <mergeCell ref="H21:I22"/>
    <mergeCell ref="H23:I24"/>
    <mergeCell ref="H11:I11"/>
    <mergeCell ref="D40:F40"/>
    <mergeCell ref="H9:I9"/>
    <mergeCell ref="H12:I12"/>
    <mergeCell ref="H27:I27"/>
    <mergeCell ref="H28:I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5"/>
  <sheetViews>
    <sheetView topLeftCell="A22" workbookViewId="0">
      <selection activeCell="H51" sqref="H51"/>
    </sheetView>
  </sheetViews>
  <sheetFormatPr defaultColWidth="8.7109375" defaultRowHeight="15" x14ac:dyDescent="0.25"/>
  <cols>
    <col min="1" max="1" width="6.28515625" customWidth="1"/>
    <col min="2" max="2" width="31.42578125" customWidth="1"/>
    <col min="3" max="3" width="10.85546875" customWidth="1"/>
    <col min="4" max="4" width="13.7109375" customWidth="1"/>
    <col min="5" max="5" width="9.85546875" bestFit="1" customWidth="1"/>
    <col min="6" max="6" width="14" customWidth="1"/>
    <col min="7" max="7" width="11.42578125" customWidth="1"/>
    <col min="8" max="8" width="52.42578125" customWidth="1"/>
    <col min="9" max="9" width="15.7109375" customWidth="1"/>
    <col min="10" max="10" width="50.42578125" style="269" customWidth="1"/>
  </cols>
  <sheetData>
    <row r="1" spans="1:40" ht="15.75" x14ac:dyDescent="0.25">
      <c r="A1" s="646" t="s">
        <v>374</v>
      </c>
      <c r="B1" s="646"/>
      <c r="C1" s="646"/>
      <c r="D1" s="646"/>
      <c r="E1" s="646"/>
      <c r="F1" s="646"/>
      <c r="G1" s="646"/>
      <c r="H1" s="646"/>
    </row>
    <row r="2" spans="1:40" ht="16.5" thickBot="1" x14ac:dyDescent="0.3">
      <c r="A2" s="3"/>
      <c r="B2" s="276"/>
      <c r="C2" s="3"/>
      <c r="D2" s="3"/>
      <c r="E2" s="3"/>
      <c r="F2" s="3"/>
      <c r="G2" s="3"/>
      <c r="H2" s="4"/>
    </row>
    <row r="3" spans="1:40" s="1" customFormat="1" ht="15.75" thickTop="1" x14ac:dyDescent="0.25">
      <c r="A3" s="155"/>
      <c r="B3" s="162" t="s">
        <v>371</v>
      </c>
      <c r="C3" s="163">
        <v>2023</v>
      </c>
      <c r="D3" s="163">
        <v>2024</v>
      </c>
      <c r="E3" s="163">
        <v>2025</v>
      </c>
      <c r="F3" s="164">
        <v>2026</v>
      </c>
      <c r="I3"/>
      <c r="J3" s="269"/>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5">
      <c r="A4" s="155"/>
      <c r="B4" s="165" t="s">
        <v>23</v>
      </c>
      <c r="C4" s="153">
        <v>5000000</v>
      </c>
      <c r="D4" s="153">
        <f>+(C4*H5)+C4</f>
        <v>5125000</v>
      </c>
      <c r="E4" s="153">
        <f>+(D4*H5)+D4</f>
        <v>5253125</v>
      </c>
      <c r="F4" s="166">
        <f>+(E4*H5)+E4</f>
        <v>5384453.125</v>
      </c>
      <c r="H4" s="90" t="s">
        <v>24</v>
      </c>
      <c r="I4"/>
      <c r="J4" s="269"/>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5.75" thickBot="1" x14ac:dyDescent="0.3">
      <c r="A5" s="155"/>
      <c r="B5" s="167" t="s">
        <v>25</v>
      </c>
      <c r="C5" s="168">
        <v>2000000</v>
      </c>
      <c r="D5" s="168">
        <f>+(C5*H5)+C5</f>
        <v>2050000</v>
      </c>
      <c r="E5" s="168">
        <f>+(D5*H5)+D5</f>
        <v>2101250</v>
      </c>
      <c r="F5" s="169">
        <f>+(E5*H5)+E5</f>
        <v>2153781.25</v>
      </c>
      <c r="H5" s="91">
        <v>2.5000000000000001E-2</v>
      </c>
      <c r="I5"/>
      <c r="J5" s="269"/>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6.5" thickTop="1" thickBot="1" x14ac:dyDescent="0.3"/>
    <row r="7" spans="1:40" ht="30.75" thickTop="1" thickBot="1" x14ac:dyDescent="0.3">
      <c r="B7" s="711"/>
      <c r="C7" s="712"/>
      <c r="D7" s="197">
        <v>2023</v>
      </c>
      <c r="E7" s="197">
        <v>2024</v>
      </c>
      <c r="F7" s="197">
        <v>2025</v>
      </c>
      <c r="G7" s="197">
        <v>2026</v>
      </c>
      <c r="H7" s="232" t="s">
        <v>34</v>
      </c>
      <c r="I7" s="198" t="s">
        <v>193</v>
      </c>
    </row>
    <row r="8" spans="1:40" ht="33" customHeight="1" thickTop="1" x14ac:dyDescent="0.25">
      <c r="A8" s="45">
        <v>1</v>
      </c>
      <c r="B8" s="705" t="s">
        <v>90</v>
      </c>
      <c r="C8" s="706"/>
      <c r="D8" s="233">
        <f>+C4+C5</f>
        <v>7000000</v>
      </c>
      <c r="E8" s="233">
        <f t="shared" ref="E8:G8" si="0">+D4+D5</f>
        <v>7175000</v>
      </c>
      <c r="F8" s="233">
        <f t="shared" si="0"/>
        <v>7354375</v>
      </c>
      <c r="G8" s="233">
        <f t="shared" si="0"/>
        <v>7538234.375</v>
      </c>
      <c r="H8" s="233"/>
      <c r="I8" s="369"/>
    </row>
    <row r="9" spans="1:40" ht="36" customHeight="1" x14ac:dyDescent="0.25">
      <c r="A9" s="45">
        <v>2</v>
      </c>
      <c r="B9" s="707" t="s">
        <v>406</v>
      </c>
      <c r="C9" s="708"/>
      <c r="D9" s="233">
        <v>1750000</v>
      </c>
      <c r="E9" s="233">
        <v>1793750</v>
      </c>
      <c r="F9" s="233">
        <v>1838593.75</v>
      </c>
      <c r="G9" s="233">
        <v>1884558.59375</v>
      </c>
      <c r="H9" s="233"/>
      <c r="I9" s="369"/>
    </row>
    <row r="10" spans="1:40" ht="35.25" customHeight="1" x14ac:dyDescent="0.25">
      <c r="A10" s="45">
        <v>3.1</v>
      </c>
      <c r="B10" s="707" t="s">
        <v>91</v>
      </c>
      <c r="C10" s="708"/>
      <c r="D10" s="234">
        <v>437500</v>
      </c>
      <c r="E10" s="234">
        <v>448437.5</v>
      </c>
      <c r="F10" s="234">
        <v>459648.4375</v>
      </c>
      <c r="G10" s="234">
        <v>471139.6484375</v>
      </c>
      <c r="H10" s="233" t="s">
        <v>277</v>
      </c>
      <c r="I10" s="369"/>
    </row>
    <row r="11" spans="1:40" ht="35.25" customHeight="1" x14ac:dyDescent="0.25">
      <c r="A11" s="45">
        <v>3.2</v>
      </c>
      <c r="B11" s="707" t="s">
        <v>276</v>
      </c>
      <c r="C11" s="708"/>
      <c r="D11" s="234">
        <v>3500</v>
      </c>
      <c r="E11" s="234">
        <v>5000</v>
      </c>
      <c r="F11" s="234">
        <v>75000</v>
      </c>
      <c r="G11" s="234">
        <v>75000</v>
      </c>
      <c r="H11" s="233" t="s">
        <v>277</v>
      </c>
      <c r="I11" s="112"/>
    </row>
    <row r="12" spans="1:40" ht="45.75" customHeight="1" x14ac:dyDescent="0.25">
      <c r="A12" s="45">
        <v>3.3</v>
      </c>
      <c r="B12" s="707" t="s">
        <v>407</v>
      </c>
      <c r="C12" s="708"/>
      <c r="D12" s="234">
        <f>SUM(D13:D15)</f>
        <v>441000</v>
      </c>
      <c r="E12" s="234">
        <f t="shared" ref="E12:G12" si="1">SUM(E13:E15)</f>
        <v>453437.5</v>
      </c>
      <c r="F12" s="234">
        <f t="shared" si="1"/>
        <v>534648.4375</v>
      </c>
      <c r="G12" s="234">
        <f t="shared" si="1"/>
        <v>546139.6484375</v>
      </c>
      <c r="H12" s="233" t="s">
        <v>277</v>
      </c>
      <c r="I12" s="368" t="s">
        <v>422</v>
      </c>
    </row>
    <row r="13" spans="1:40" ht="45.75" customHeight="1" x14ac:dyDescent="0.25">
      <c r="A13" s="333" t="s">
        <v>544</v>
      </c>
      <c r="B13" s="329" t="s">
        <v>543</v>
      </c>
      <c r="C13" s="330" t="s">
        <v>51</v>
      </c>
      <c r="D13" s="331">
        <v>22050</v>
      </c>
      <c r="E13" s="331">
        <v>22671.875</v>
      </c>
      <c r="F13" s="331">
        <v>26732.421875</v>
      </c>
      <c r="G13" s="331">
        <v>27306.982421875</v>
      </c>
      <c r="H13" s="332"/>
      <c r="I13" s="370"/>
    </row>
    <row r="14" spans="1:40" ht="45.75" customHeight="1" x14ac:dyDescent="0.25">
      <c r="A14" s="333" t="s">
        <v>545</v>
      </c>
      <c r="B14" s="329" t="s">
        <v>668</v>
      </c>
      <c r="C14" s="330" t="s">
        <v>51</v>
      </c>
      <c r="D14" s="331">
        <v>352800</v>
      </c>
      <c r="E14" s="331">
        <v>362750</v>
      </c>
      <c r="F14" s="331">
        <v>427718.75</v>
      </c>
      <c r="G14" s="331">
        <v>436911.71875</v>
      </c>
      <c r="H14" s="332"/>
      <c r="I14" s="370"/>
    </row>
    <row r="15" spans="1:40" ht="45.75" customHeight="1" x14ac:dyDescent="0.25">
      <c r="A15" s="333" t="s">
        <v>546</v>
      </c>
      <c r="B15" s="329" t="s">
        <v>734</v>
      </c>
      <c r="C15" s="330" t="s">
        <v>51</v>
      </c>
      <c r="D15" s="331">
        <v>66150</v>
      </c>
      <c r="E15" s="331">
        <v>68015.625</v>
      </c>
      <c r="F15" s="331">
        <v>80197.265625</v>
      </c>
      <c r="G15" s="331">
        <v>81920.947265625</v>
      </c>
      <c r="H15" s="332"/>
      <c r="I15" s="370"/>
    </row>
    <row r="16" spans="1:40" ht="32.25" customHeight="1" x14ac:dyDescent="0.25">
      <c r="A16" s="45">
        <v>4</v>
      </c>
      <c r="B16" s="707" t="s">
        <v>92</v>
      </c>
      <c r="C16" s="708"/>
      <c r="D16" s="234"/>
      <c r="E16" s="234"/>
      <c r="F16" s="234"/>
      <c r="G16" s="235"/>
      <c r="H16" s="233" t="s">
        <v>749</v>
      </c>
      <c r="I16" s="371"/>
    </row>
    <row r="17" spans="1:9" ht="15" customHeight="1" x14ac:dyDescent="0.25">
      <c r="A17" s="45">
        <v>5</v>
      </c>
      <c r="B17" s="709" t="s">
        <v>280</v>
      </c>
      <c r="C17" s="236" t="s">
        <v>51</v>
      </c>
      <c r="D17" s="237"/>
      <c r="E17" s="237"/>
      <c r="F17" s="237"/>
      <c r="G17" s="238"/>
      <c r="H17" s="239"/>
      <c r="I17" s="240" t="s">
        <v>243</v>
      </c>
    </row>
    <row r="18" spans="1:9" ht="15" customHeight="1" x14ac:dyDescent="0.25">
      <c r="B18" s="710"/>
      <c r="C18" s="236" t="s">
        <v>50</v>
      </c>
      <c r="D18" s="247">
        <f>+D17/$D$12</f>
        <v>0</v>
      </c>
      <c r="E18" s="247">
        <f>+E17/$E$12</f>
        <v>0</v>
      </c>
      <c r="F18" s="247">
        <f>+F17/$F$12</f>
        <v>0</v>
      </c>
      <c r="G18" s="247">
        <f>+G17/$G$12</f>
        <v>0</v>
      </c>
      <c r="H18" s="239"/>
      <c r="I18" s="241" t="s">
        <v>244</v>
      </c>
    </row>
    <row r="19" spans="1:9" ht="15" customHeight="1" x14ac:dyDescent="0.25">
      <c r="A19" s="45">
        <v>6</v>
      </c>
      <c r="B19" s="709" t="s">
        <v>281</v>
      </c>
      <c r="C19" s="236" t="s">
        <v>51</v>
      </c>
      <c r="D19" s="237"/>
      <c r="E19" s="237"/>
      <c r="F19" s="237"/>
      <c r="G19" s="238"/>
      <c r="H19" s="239"/>
      <c r="I19" s="240" t="s">
        <v>245</v>
      </c>
    </row>
    <row r="20" spans="1:9" x14ac:dyDescent="0.25">
      <c r="B20" s="710"/>
      <c r="C20" s="236" t="s">
        <v>50</v>
      </c>
      <c r="D20" s="247">
        <f>+D19/$D$12</f>
        <v>0</v>
      </c>
      <c r="E20" s="247">
        <f>+E19/$E$12</f>
        <v>0</v>
      </c>
      <c r="F20" s="247">
        <f>+F19/$F$12</f>
        <v>0</v>
      </c>
      <c r="G20" s="247">
        <f>+G19/$G$12</f>
        <v>0</v>
      </c>
      <c r="H20" s="239"/>
      <c r="I20" s="240" t="s">
        <v>246</v>
      </c>
    </row>
    <row r="21" spans="1:9" ht="15" customHeight="1" x14ac:dyDescent="0.25">
      <c r="A21" s="45">
        <v>7</v>
      </c>
      <c r="B21" s="709" t="s">
        <v>282</v>
      </c>
      <c r="C21" s="236" t="s">
        <v>51</v>
      </c>
      <c r="D21" s="237">
        <f>+D17+D19</f>
        <v>0</v>
      </c>
      <c r="E21" s="237">
        <f t="shared" ref="E21:G21" si="2">+E17+E19</f>
        <v>0</v>
      </c>
      <c r="F21" s="237">
        <f t="shared" si="2"/>
        <v>0</v>
      </c>
      <c r="G21" s="237">
        <f t="shared" si="2"/>
        <v>0</v>
      </c>
      <c r="H21" s="239"/>
      <c r="I21" s="240" t="s">
        <v>247</v>
      </c>
    </row>
    <row r="22" spans="1:9" x14ac:dyDescent="0.25">
      <c r="B22" s="710"/>
      <c r="C22" s="236" t="s">
        <v>50</v>
      </c>
      <c r="D22" s="247">
        <f>+D21/$D$12</f>
        <v>0</v>
      </c>
      <c r="E22" s="247">
        <f>+E21/$E$12</f>
        <v>0</v>
      </c>
      <c r="F22" s="247">
        <f>+F21/$F$12</f>
        <v>0</v>
      </c>
      <c r="G22" s="247">
        <f>+G21/$G$12</f>
        <v>0</v>
      </c>
      <c r="H22" s="239"/>
      <c r="I22" s="240" t="s">
        <v>248</v>
      </c>
    </row>
    <row r="23" spans="1:9" ht="22.5" customHeight="1" x14ac:dyDescent="0.25">
      <c r="A23">
        <v>8</v>
      </c>
      <c r="B23" s="709" t="s">
        <v>408</v>
      </c>
      <c r="C23" s="236" t="s">
        <v>51</v>
      </c>
      <c r="D23" s="237">
        <f>+D12-D21</f>
        <v>441000</v>
      </c>
      <c r="E23" s="237">
        <f>+E12-E21</f>
        <v>453437.5</v>
      </c>
      <c r="F23" s="237">
        <f>+F12-F21</f>
        <v>534648.4375</v>
      </c>
      <c r="G23" s="237">
        <f>+G12-G21</f>
        <v>546139.6484375</v>
      </c>
      <c r="H23" s="239"/>
      <c r="I23" s="240" t="s">
        <v>250</v>
      </c>
    </row>
    <row r="24" spans="1:9" ht="17.25" customHeight="1" x14ac:dyDescent="0.25">
      <c r="B24" s="710"/>
      <c r="C24" s="236" t="s">
        <v>50</v>
      </c>
      <c r="D24" s="247">
        <f>+D23/$D$12</f>
        <v>1</v>
      </c>
      <c r="E24" s="247">
        <f>+E23/$E$12</f>
        <v>1</v>
      </c>
      <c r="F24" s="247">
        <f>+F23/$F$12</f>
        <v>1</v>
      </c>
      <c r="G24" s="247">
        <f>+G23/$G$12</f>
        <v>1</v>
      </c>
      <c r="H24" s="239"/>
      <c r="I24" s="240" t="s">
        <v>251</v>
      </c>
    </row>
    <row r="25" spans="1:9" ht="15" customHeight="1" x14ac:dyDescent="0.25">
      <c r="A25">
        <v>9</v>
      </c>
      <c r="B25" s="709" t="s">
        <v>284</v>
      </c>
      <c r="C25" s="236" t="s">
        <v>51</v>
      </c>
      <c r="D25" s="237"/>
      <c r="E25" s="237"/>
      <c r="F25" s="237"/>
      <c r="G25" s="238"/>
      <c r="H25" s="239"/>
      <c r="I25" s="240" t="s">
        <v>409</v>
      </c>
    </row>
    <row r="26" spans="1:9" x14ac:dyDescent="0.25">
      <c r="B26" s="710"/>
      <c r="C26" s="236" t="s">
        <v>50</v>
      </c>
      <c r="D26" s="247">
        <f>+D25/$D$12</f>
        <v>0</v>
      </c>
      <c r="E26" s="247">
        <f>+E25/$E$12</f>
        <v>0</v>
      </c>
      <c r="F26" s="247">
        <f>+F25/$F$12</f>
        <v>0</v>
      </c>
      <c r="G26" s="247">
        <f>+G25/$G$12</f>
        <v>0</v>
      </c>
      <c r="H26" s="239"/>
      <c r="I26" s="240" t="s">
        <v>410</v>
      </c>
    </row>
    <row r="27" spans="1:9" ht="15" customHeight="1" x14ac:dyDescent="0.25">
      <c r="A27">
        <v>10</v>
      </c>
      <c r="B27" s="709" t="s">
        <v>255</v>
      </c>
      <c r="C27" s="236" t="s">
        <v>51</v>
      </c>
      <c r="D27" s="237">
        <f>+D21+D25</f>
        <v>0</v>
      </c>
      <c r="E27" s="237">
        <f t="shared" ref="E27:G27" si="3">+E21+E25</f>
        <v>0</v>
      </c>
      <c r="F27" s="237">
        <f t="shared" si="3"/>
        <v>0</v>
      </c>
      <c r="G27" s="237">
        <f t="shared" si="3"/>
        <v>0</v>
      </c>
      <c r="H27" s="239"/>
      <c r="I27" s="240" t="s">
        <v>411</v>
      </c>
    </row>
    <row r="28" spans="1:9" x14ac:dyDescent="0.25">
      <c r="B28" s="710"/>
      <c r="C28" s="236" t="s">
        <v>50</v>
      </c>
      <c r="D28" s="247">
        <f>+D27/$D$12</f>
        <v>0</v>
      </c>
      <c r="E28" s="247">
        <f>+E27/$E$12</f>
        <v>0</v>
      </c>
      <c r="F28" s="247">
        <f>+F27/$F$12</f>
        <v>0</v>
      </c>
      <c r="G28" s="247">
        <f>+G27/$G$12</f>
        <v>0</v>
      </c>
      <c r="H28" s="239"/>
      <c r="I28" s="240" t="s">
        <v>412</v>
      </c>
    </row>
    <row r="29" spans="1:9" ht="15" customHeight="1" x14ac:dyDescent="0.25">
      <c r="A29">
        <v>11</v>
      </c>
      <c r="B29" s="703" t="s">
        <v>285</v>
      </c>
      <c r="C29" s="242" t="s">
        <v>51</v>
      </c>
      <c r="D29" s="243">
        <f>+D12-D27</f>
        <v>441000</v>
      </c>
      <c r="E29" s="243">
        <f>+E12-E27</f>
        <v>453437.5</v>
      </c>
      <c r="F29" s="243">
        <f>+F12-F27</f>
        <v>534648.4375</v>
      </c>
      <c r="G29" s="243">
        <f>+G12-G27</f>
        <v>546139.6484375</v>
      </c>
      <c r="H29" s="245"/>
      <c r="I29" s="246" t="s">
        <v>413</v>
      </c>
    </row>
    <row r="30" spans="1:9" x14ac:dyDescent="0.25">
      <c r="B30" s="704"/>
      <c r="C30" s="242" t="s">
        <v>50</v>
      </c>
      <c r="D30" s="247">
        <f>+D29/$D$12</f>
        <v>1</v>
      </c>
      <c r="E30" s="247">
        <f>+E29/$E$12</f>
        <v>1</v>
      </c>
      <c r="F30" s="247">
        <f>+F29/$F$12</f>
        <v>1</v>
      </c>
      <c r="G30" s="247">
        <f>+G29/$G$12</f>
        <v>1</v>
      </c>
      <c r="H30" s="245"/>
      <c r="I30" s="246" t="s">
        <v>414</v>
      </c>
    </row>
    <row r="31" spans="1:9" ht="15" customHeight="1" x14ac:dyDescent="0.25">
      <c r="A31">
        <v>12</v>
      </c>
      <c r="B31" s="703" t="s">
        <v>286</v>
      </c>
      <c r="C31" s="242" t="s">
        <v>51</v>
      </c>
      <c r="D31" s="243"/>
      <c r="E31" s="243"/>
      <c r="F31" s="243"/>
      <c r="G31" s="244"/>
      <c r="H31" s="245"/>
      <c r="I31" s="246"/>
    </row>
    <row r="32" spans="1:9" x14ac:dyDescent="0.25">
      <c r="B32" s="704"/>
      <c r="C32" s="242" t="s">
        <v>50</v>
      </c>
      <c r="D32" s="248">
        <f>+D31/$D$12</f>
        <v>0</v>
      </c>
      <c r="E32" s="248">
        <f t="shared" ref="E32:G32" si="4">+E31/$D$12</f>
        <v>0</v>
      </c>
      <c r="F32" s="248">
        <f t="shared" si="4"/>
        <v>0</v>
      </c>
      <c r="G32" s="248">
        <f t="shared" si="4"/>
        <v>0</v>
      </c>
      <c r="H32" s="245"/>
      <c r="I32" s="367"/>
    </row>
    <row r="35" spans="2:8" x14ac:dyDescent="0.25">
      <c r="B35" s="88"/>
      <c r="C35" s="88"/>
      <c r="D35" s="88"/>
      <c r="E35" s="88">
        <v>2024</v>
      </c>
      <c r="F35" s="88">
        <v>2025</v>
      </c>
      <c r="G35" s="88">
        <v>2026</v>
      </c>
      <c r="H35" s="88" t="s">
        <v>150</v>
      </c>
    </row>
    <row r="36" spans="2:8" x14ac:dyDescent="0.25">
      <c r="B36" s="88" t="s">
        <v>20</v>
      </c>
      <c r="C36" s="88"/>
      <c r="D36" s="89"/>
      <c r="E36" s="89"/>
      <c r="F36" s="89"/>
      <c r="G36" s="89"/>
      <c r="H36" s="89"/>
    </row>
    <row r="37" spans="2:8" x14ac:dyDescent="0.25">
      <c r="B37" s="88" t="s">
        <v>2</v>
      </c>
      <c r="C37" s="88"/>
      <c r="D37" s="89"/>
      <c r="E37" s="89"/>
      <c r="F37" s="89"/>
      <c r="G37" s="89"/>
      <c r="H37" s="89"/>
    </row>
    <row r="38" spans="2:8" x14ac:dyDescent="0.25">
      <c r="B38" s="88" t="s">
        <v>21</v>
      </c>
      <c r="C38" s="88"/>
      <c r="D38" s="89"/>
      <c r="E38" s="89"/>
      <c r="F38" s="89"/>
      <c r="G38" s="89"/>
      <c r="H38" s="89"/>
    </row>
    <row r="39" spans="2:8" x14ac:dyDescent="0.25">
      <c r="B39" s="88" t="s">
        <v>4</v>
      </c>
      <c r="C39" s="88"/>
      <c r="D39" s="89"/>
      <c r="E39" s="89"/>
      <c r="F39" s="89"/>
      <c r="G39" s="89"/>
      <c r="H39" s="89"/>
    </row>
    <row r="40" spans="2:8" x14ac:dyDescent="0.25">
      <c r="B40" s="88" t="s">
        <v>5</v>
      </c>
      <c r="C40" s="88"/>
      <c r="D40" s="89"/>
      <c r="E40" s="89"/>
      <c r="F40" s="89"/>
      <c r="G40" s="89"/>
      <c r="H40" s="89"/>
    </row>
    <row r="41" spans="2:8" x14ac:dyDescent="0.25">
      <c r="B41" s="88" t="s">
        <v>6</v>
      </c>
      <c r="C41" s="88"/>
      <c r="D41" s="89"/>
      <c r="E41" s="89"/>
      <c r="F41" s="89"/>
      <c r="G41" s="89"/>
      <c r="H41" s="89"/>
    </row>
    <row r="42" spans="2:8" x14ac:dyDescent="0.25">
      <c r="B42" s="88"/>
      <c r="C42" s="88"/>
      <c r="D42" s="89"/>
      <c r="E42" s="89"/>
      <c r="F42" s="89"/>
      <c r="G42" s="89"/>
      <c r="H42" s="89"/>
    </row>
    <row r="43" spans="2:8" x14ac:dyDescent="0.25">
      <c r="B43" s="88" t="s">
        <v>8</v>
      </c>
      <c r="C43" s="88"/>
      <c r="D43" s="89"/>
      <c r="E43" s="89">
        <v>0</v>
      </c>
      <c r="F43" s="89">
        <v>0</v>
      </c>
      <c r="G43" s="89">
        <v>0</v>
      </c>
      <c r="H43" s="89">
        <v>0</v>
      </c>
    </row>
    <row r="44" spans="2:8" ht="29.25" x14ac:dyDescent="0.25">
      <c r="B44" s="74" t="s">
        <v>19</v>
      </c>
      <c r="C44" s="74"/>
      <c r="D44" s="89"/>
      <c r="E44" s="89"/>
      <c r="F44" s="89"/>
      <c r="G44" s="89"/>
      <c r="H44" s="89"/>
    </row>
    <row r="45" spans="2:8" x14ac:dyDescent="0.25">
      <c r="B45" s="53" t="s">
        <v>22</v>
      </c>
      <c r="C45" s="53"/>
      <c r="D45" s="55"/>
      <c r="E45" s="55"/>
      <c r="F45" s="55"/>
      <c r="G45" s="55"/>
      <c r="H45" s="55"/>
    </row>
    <row r="46" spans="2:8" ht="15.75" x14ac:dyDescent="0.25">
      <c r="B46" s="39" t="s">
        <v>60</v>
      </c>
      <c r="C46" s="39"/>
    </row>
    <row r="47" spans="2:8" x14ac:dyDescent="0.25">
      <c r="B47" s="103"/>
      <c r="C47" s="103"/>
      <c r="D47" s="104"/>
    </row>
    <row r="48" spans="2:8" x14ac:dyDescent="0.25">
      <c r="B48" s="103" t="s">
        <v>750</v>
      </c>
      <c r="C48" s="103"/>
      <c r="D48" s="104"/>
    </row>
    <row r="49" spans="2:4" x14ac:dyDescent="0.25">
      <c r="B49" s="103" t="s">
        <v>65</v>
      </c>
      <c r="C49" s="103"/>
      <c r="D49" s="104"/>
    </row>
    <row r="50" spans="2:4" x14ac:dyDescent="0.25">
      <c r="B50" s="103" t="s">
        <v>66</v>
      </c>
      <c r="C50" s="103"/>
      <c r="D50" s="104"/>
    </row>
    <row r="51" spans="2:4" x14ac:dyDescent="0.25">
      <c r="B51" s="103" t="s">
        <v>64</v>
      </c>
      <c r="C51" s="103"/>
      <c r="D51" s="104"/>
    </row>
    <row r="52" spans="2:4" x14ac:dyDescent="0.25">
      <c r="B52" s="103" t="s">
        <v>67</v>
      </c>
      <c r="C52" s="103"/>
      <c r="D52" s="104"/>
    </row>
    <row r="53" spans="2:4" x14ac:dyDescent="0.25">
      <c r="B53" s="103" t="s">
        <v>68</v>
      </c>
      <c r="C53" s="103"/>
      <c r="D53" s="104"/>
    </row>
    <row r="54" spans="2:4" x14ac:dyDescent="0.25">
      <c r="B54" s="105" t="s">
        <v>93</v>
      </c>
      <c r="C54" s="105"/>
      <c r="D54" s="104"/>
    </row>
    <row r="55" spans="2:4" x14ac:dyDescent="0.25">
      <c r="B55" s="61" t="s">
        <v>94</v>
      </c>
      <c r="C55" s="141"/>
    </row>
  </sheetData>
  <mergeCells count="16">
    <mergeCell ref="A1:H1"/>
    <mergeCell ref="B7:C7"/>
    <mergeCell ref="B9:C9"/>
    <mergeCell ref="B10:C10"/>
    <mergeCell ref="B11:C11"/>
    <mergeCell ref="B31:B32"/>
    <mergeCell ref="B8:C8"/>
    <mergeCell ref="B12:C12"/>
    <mergeCell ref="B16:C16"/>
    <mergeCell ref="B17:B18"/>
    <mergeCell ref="B25:B26"/>
    <mergeCell ref="B19:B20"/>
    <mergeCell ref="B21:B22"/>
    <mergeCell ref="B23:B24"/>
    <mergeCell ref="B27:B28"/>
    <mergeCell ref="B29:B30"/>
  </mergeCells>
  <pageMargins left="0.7" right="0.7" top="0.75" bottom="0.75" header="0.3" footer="0.3"/>
  <pageSetup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39"/>
  <sheetViews>
    <sheetView topLeftCell="A20" workbookViewId="0">
      <selection activeCell="H36" sqref="H36"/>
    </sheetView>
  </sheetViews>
  <sheetFormatPr defaultColWidth="8.7109375" defaultRowHeight="15" x14ac:dyDescent="0.25"/>
  <cols>
    <col min="1" max="1" width="3.85546875" customWidth="1"/>
    <col min="2" max="2" width="29.7109375" customWidth="1"/>
    <col min="3" max="4" width="12.42578125" customWidth="1"/>
    <col min="5" max="5" width="13.7109375" customWidth="1"/>
    <col min="6" max="6" width="14.42578125" customWidth="1"/>
    <col min="7" max="7" width="13.7109375" customWidth="1"/>
    <col min="8" max="8" width="40" style="51" customWidth="1"/>
    <col min="9" max="9" width="17.7109375" customWidth="1"/>
    <col min="10" max="10" width="18.42578125" customWidth="1"/>
  </cols>
  <sheetData>
    <row r="1" spans="1:40" ht="15.75" x14ac:dyDescent="0.25">
      <c r="A1" s="646" t="s">
        <v>375</v>
      </c>
      <c r="B1" s="646"/>
      <c r="C1" s="646"/>
      <c r="D1" s="646"/>
      <c r="E1" s="646"/>
      <c r="F1" s="646"/>
      <c r="G1" s="646"/>
      <c r="H1" s="646"/>
    </row>
    <row r="2" spans="1:40" ht="15.75" thickBot="1" x14ac:dyDescent="0.3">
      <c r="A2" s="3"/>
      <c r="B2" s="275" t="s">
        <v>425</v>
      </c>
      <c r="C2" s="3"/>
      <c r="D2" s="3"/>
      <c r="E2" s="3"/>
      <c r="F2" s="3"/>
      <c r="G2" s="3"/>
      <c r="H2" s="4"/>
    </row>
    <row r="3" spans="1:40" s="1" customFormat="1" ht="15.75" thickTop="1" x14ac:dyDescent="0.25">
      <c r="A3" s="155"/>
      <c r="B3" s="162" t="s">
        <v>371</v>
      </c>
      <c r="C3" s="163">
        <v>2023</v>
      </c>
      <c r="D3" s="163">
        <v>2024</v>
      </c>
      <c r="E3" s="163">
        <v>2025</v>
      </c>
      <c r="F3" s="164">
        <v>2026</v>
      </c>
      <c r="I3"/>
      <c r="J3"/>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5">
      <c r="A4" s="155"/>
      <c r="B4" s="165" t="s">
        <v>23</v>
      </c>
      <c r="C4" s="153">
        <v>5000000</v>
      </c>
      <c r="D4" s="153">
        <f>+(C4*H5)+C4</f>
        <v>5125000</v>
      </c>
      <c r="E4" s="153">
        <f>+(D4*H5)+D4</f>
        <v>5253125</v>
      </c>
      <c r="F4" s="166">
        <f>+(E4*H5)+E4</f>
        <v>5384453.125</v>
      </c>
      <c r="H4" s="90" t="s">
        <v>24</v>
      </c>
      <c r="I4"/>
      <c r="J4"/>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ht="15.75" thickBot="1" x14ac:dyDescent="0.3">
      <c r="A5" s="155"/>
      <c r="B5" s="167" t="s">
        <v>25</v>
      </c>
      <c r="C5" s="168">
        <v>2000000</v>
      </c>
      <c r="D5" s="168">
        <f>+(C5*H5)+C5</f>
        <v>2050000</v>
      </c>
      <c r="E5" s="168">
        <f>+(D5*H5)+D5</f>
        <v>2101250</v>
      </c>
      <c r="F5" s="169">
        <f>+(E5*H5)+E5</f>
        <v>2153781.25</v>
      </c>
      <c r="H5" s="91">
        <v>2.5000000000000001E-2</v>
      </c>
      <c r="I5"/>
      <c r="J5"/>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7.25" thickTop="1" thickBot="1" x14ac:dyDescent="0.3">
      <c r="B6" s="13"/>
      <c r="C6" s="13"/>
      <c r="D6" s="14"/>
      <c r="E6" s="14"/>
      <c r="F6" s="14"/>
      <c r="G6" s="14"/>
    </row>
    <row r="7" spans="1:40" ht="28.5" customHeight="1" thickTop="1" thickBot="1" x14ac:dyDescent="0.3">
      <c r="B7" s="263" t="s">
        <v>95</v>
      </c>
      <c r="C7" s="264"/>
      <c r="D7" s="197">
        <v>2023</v>
      </c>
      <c r="E7" s="197">
        <v>2024</v>
      </c>
      <c r="F7" s="197">
        <v>2025</v>
      </c>
      <c r="G7" s="197">
        <v>2026</v>
      </c>
      <c r="H7" s="265" t="s">
        <v>34</v>
      </c>
      <c r="I7" s="198" t="s">
        <v>193</v>
      </c>
    </row>
    <row r="8" spans="1:40" ht="27" thickTop="1" x14ac:dyDescent="0.25">
      <c r="A8">
        <v>1</v>
      </c>
      <c r="B8" s="249" t="s">
        <v>287</v>
      </c>
      <c r="C8" s="250" t="s">
        <v>51</v>
      </c>
      <c r="D8" s="261">
        <f>+C4*0.05</f>
        <v>250000</v>
      </c>
      <c r="E8" s="261">
        <f t="shared" ref="E8:G8" si="0">+D4*0.05</f>
        <v>256250</v>
      </c>
      <c r="F8" s="261">
        <f t="shared" si="0"/>
        <v>262656.25</v>
      </c>
      <c r="G8" s="261">
        <f t="shared" si="0"/>
        <v>269222.65625</v>
      </c>
      <c r="H8" s="251"/>
      <c r="I8" s="68" t="s">
        <v>194</v>
      </c>
      <c r="J8" s="563"/>
    </row>
    <row r="9" spans="1:40" ht="33.75" customHeight="1" x14ac:dyDescent="0.25">
      <c r="A9">
        <v>2</v>
      </c>
      <c r="B9" s="715" t="s">
        <v>288</v>
      </c>
      <c r="C9" s="250" t="s">
        <v>51</v>
      </c>
      <c r="D9" s="261">
        <f>+D8*D10</f>
        <v>250000</v>
      </c>
      <c r="E9" s="261">
        <f>+E8*E10</f>
        <v>256250</v>
      </c>
      <c r="F9" s="261">
        <f>+F8*F10</f>
        <v>262656.25</v>
      </c>
      <c r="G9" s="261">
        <f>+G8*G10</f>
        <v>269222.65625</v>
      </c>
      <c r="H9" s="715" t="s">
        <v>96</v>
      </c>
      <c r="I9" s="68" t="s">
        <v>195</v>
      </c>
      <c r="J9" s="274"/>
    </row>
    <row r="10" spans="1:40" ht="33.75" customHeight="1" x14ac:dyDescent="0.25">
      <c r="B10" s="716"/>
      <c r="C10" s="250" t="s">
        <v>50</v>
      </c>
      <c r="D10" s="259">
        <v>1</v>
      </c>
      <c r="E10" s="259">
        <v>1</v>
      </c>
      <c r="F10" s="259">
        <v>1</v>
      </c>
      <c r="G10" s="259">
        <v>1</v>
      </c>
      <c r="H10" s="716"/>
      <c r="I10" s="68" t="s">
        <v>198</v>
      </c>
      <c r="J10" s="274"/>
    </row>
    <row r="11" spans="1:40" ht="33.75" customHeight="1" x14ac:dyDescent="0.25">
      <c r="A11">
        <v>3</v>
      </c>
      <c r="B11" s="713" t="s">
        <v>290</v>
      </c>
      <c r="C11" s="252" t="s">
        <v>51</v>
      </c>
      <c r="D11" s="253"/>
      <c r="E11" s="253"/>
      <c r="F11" s="253"/>
      <c r="G11" s="254"/>
      <c r="H11" s="713"/>
      <c r="I11" s="140" t="s">
        <v>205</v>
      </c>
    </row>
    <row r="12" spans="1:40" ht="33.75" customHeight="1" x14ac:dyDescent="0.25">
      <c r="B12" s="714"/>
      <c r="C12" s="252" t="s">
        <v>50</v>
      </c>
      <c r="D12" s="260">
        <f>+D11/D9</f>
        <v>0</v>
      </c>
      <c r="E12" s="260">
        <f t="shared" ref="E12:G12" si="1">+E11/E9</f>
        <v>0</v>
      </c>
      <c r="F12" s="260">
        <f t="shared" si="1"/>
        <v>0</v>
      </c>
      <c r="G12" s="260">
        <f t="shared" si="1"/>
        <v>0</v>
      </c>
      <c r="H12" s="714"/>
      <c r="I12" s="140" t="s">
        <v>199</v>
      </c>
    </row>
    <row r="13" spans="1:40" ht="33.75" customHeight="1" x14ac:dyDescent="0.25">
      <c r="A13">
        <v>4</v>
      </c>
      <c r="B13" s="713" t="s">
        <v>291</v>
      </c>
      <c r="C13" s="252" t="s">
        <v>51</v>
      </c>
      <c r="D13" s="253"/>
      <c r="E13" s="253"/>
      <c r="F13" s="253"/>
      <c r="G13" s="254"/>
      <c r="H13" s="713"/>
      <c r="I13" s="140" t="s">
        <v>201</v>
      </c>
    </row>
    <row r="14" spans="1:40" ht="33.75" customHeight="1" x14ac:dyDescent="0.25">
      <c r="B14" s="714"/>
      <c r="C14" s="252" t="s">
        <v>50</v>
      </c>
      <c r="D14" s="260">
        <f>+D13/D9</f>
        <v>0</v>
      </c>
      <c r="E14" s="260">
        <f t="shared" ref="E14:G14" si="2">+E13/E9</f>
        <v>0</v>
      </c>
      <c r="F14" s="260">
        <f t="shared" si="2"/>
        <v>0</v>
      </c>
      <c r="G14" s="260">
        <f t="shared" si="2"/>
        <v>0</v>
      </c>
      <c r="H14" s="714"/>
      <c r="I14" s="140" t="s">
        <v>202</v>
      </c>
    </row>
    <row r="15" spans="1:40" ht="33.75" customHeight="1" x14ac:dyDescent="0.25">
      <c r="A15">
        <v>5</v>
      </c>
      <c r="B15" s="713" t="s">
        <v>292</v>
      </c>
      <c r="C15" s="252" t="s">
        <v>51</v>
      </c>
      <c r="D15" s="253">
        <f>+D11+D13</f>
        <v>0</v>
      </c>
      <c r="E15" s="253">
        <f t="shared" ref="E15:G15" si="3">+E11+E13</f>
        <v>0</v>
      </c>
      <c r="F15" s="253">
        <f t="shared" si="3"/>
        <v>0</v>
      </c>
      <c r="G15" s="253">
        <f t="shared" si="3"/>
        <v>0</v>
      </c>
      <c r="H15" s="713"/>
      <c r="I15" s="140" t="s">
        <v>206</v>
      </c>
    </row>
    <row r="16" spans="1:40" ht="33.75" customHeight="1" x14ac:dyDescent="0.25">
      <c r="B16" s="714"/>
      <c r="C16" s="252" t="s">
        <v>50</v>
      </c>
      <c r="D16" s="260">
        <f>+D15/D9</f>
        <v>0</v>
      </c>
      <c r="E16" s="260">
        <f t="shared" ref="E16:G16" si="4">+E15/E9</f>
        <v>0</v>
      </c>
      <c r="F16" s="260">
        <f t="shared" si="4"/>
        <v>0</v>
      </c>
      <c r="G16" s="260">
        <f t="shared" si="4"/>
        <v>0</v>
      </c>
      <c r="H16" s="714"/>
      <c r="I16" s="140" t="s">
        <v>263</v>
      </c>
    </row>
    <row r="17" spans="1:10" ht="33.75" customHeight="1" x14ac:dyDescent="0.25">
      <c r="A17">
        <v>6</v>
      </c>
      <c r="B17" s="713" t="s">
        <v>293</v>
      </c>
      <c r="C17" s="252" t="s">
        <v>51</v>
      </c>
      <c r="D17" s="262">
        <f>+D9-D15</f>
        <v>250000</v>
      </c>
      <c r="E17" s="262">
        <f t="shared" ref="E17:G17" si="5">+E9-E15</f>
        <v>256250</v>
      </c>
      <c r="F17" s="262">
        <f t="shared" si="5"/>
        <v>262656.25</v>
      </c>
      <c r="G17" s="262">
        <f t="shared" si="5"/>
        <v>269222.65625</v>
      </c>
      <c r="H17" s="713"/>
      <c r="I17" s="140" t="s">
        <v>267</v>
      </c>
    </row>
    <row r="18" spans="1:10" ht="33.75" customHeight="1" x14ac:dyDescent="0.25">
      <c r="B18" s="714" t="s">
        <v>283</v>
      </c>
      <c r="C18" s="252" t="s">
        <v>50</v>
      </c>
      <c r="D18" s="260">
        <f>+D17/D9</f>
        <v>1</v>
      </c>
      <c r="E18" s="260">
        <f t="shared" ref="E18:G18" si="6">+E17/E9</f>
        <v>1</v>
      </c>
      <c r="F18" s="260">
        <f t="shared" si="6"/>
        <v>1</v>
      </c>
      <c r="G18" s="260">
        <f t="shared" si="6"/>
        <v>1</v>
      </c>
      <c r="H18" s="714"/>
      <c r="I18" s="140" t="s">
        <v>208</v>
      </c>
    </row>
    <row r="19" spans="1:10" x14ac:dyDescent="0.25">
      <c r="A19">
        <v>7</v>
      </c>
      <c r="B19" s="713" t="s">
        <v>294</v>
      </c>
      <c r="C19" s="252" t="s">
        <v>51</v>
      </c>
      <c r="D19" s="255"/>
      <c r="E19" s="255"/>
      <c r="F19" s="255"/>
      <c r="G19" s="256"/>
      <c r="H19" s="713"/>
      <c r="I19" s="240" t="s">
        <v>213</v>
      </c>
    </row>
    <row r="20" spans="1:10" x14ac:dyDescent="0.25">
      <c r="B20" s="714"/>
      <c r="C20" s="252" t="s">
        <v>50</v>
      </c>
      <c r="D20" s="260">
        <f>+D19/D9</f>
        <v>0</v>
      </c>
      <c r="E20" s="260">
        <f t="shared" ref="E20:G20" si="7">+E19/E9</f>
        <v>0</v>
      </c>
      <c r="F20" s="260">
        <f t="shared" si="7"/>
        <v>0</v>
      </c>
      <c r="G20" s="260">
        <f t="shared" si="7"/>
        <v>0</v>
      </c>
      <c r="H20" s="714"/>
      <c r="I20" s="240" t="s">
        <v>268</v>
      </c>
    </row>
    <row r="21" spans="1:10" ht="15" customHeight="1" x14ac:dyDescent="0.25">
      <c r="A21">
        <v>8</v>
      </c>
      <c r="B21" s="713" t="s">
        <v>295</v>
      </c>
      <c r="C21" s="252" t="s">
        <v>51</v>
      </c>
      <c r="D21" s="255">
        <f>+D19+D15</f>
        <v>0</v>
      </c>
      <c r="E21" s="255">
        <f t="shared" ref="E21:G21" si="8">+E19+E15</f>
        <v>0</v>
      </c>
      <c r="F21" s="255">
        <f t="shared" si="8"/>
        <v>0</v>
      </c>
      <c r="G21" s="255">
        <f t="shared" si="8"/>
        <v>0</v>
      </c>
      <c r="H21" s="713"/>
      <c r="I21" s="240" t="s">
        <v>269</v>
      </c>
    </row>
    <row r="22" spans="1:10" ht="37.5" customHeight="1" x14ac:dyDescent="0.25">
      <c r="B22" s="714"/>
      <c r="C22" s="252" t="s">
        <v>50</v>
      </c>
      <c r="D22" s="260">
        <f>+D21/D9</f>
        <v>0</v>
      </c>
      <c r="E22" s="260">
        <f t="shared" ref="E22:G22" si="9">+E21/E9</f>
        <v>0</v>
      </c>
      <c r="F22" s="260">
        <f t="shared" si="9"/>
        <v>0</v>
      </c>
      <c r="G22" s="260">
        <f t="shared" si="9"/>
        <v>0</v>
      </c>
      <c r="H22" s="714"/>
      <c r="I22" s="240" t="s">
        <v>214</v>
      </c>
    </row>
    <row r="23" spans="1:10" x14ac:dyDescent="0.25">
      <c r="A23">
        <v>9</v>
      </c>
      <c r="B23" s="713" t="s">
        <v>296</v>
      </c>
      <c r="C23" s="252" t="s">
        <v>51</v>
      </c>
      <c r="D23" s="255">
        <f>+D9-D21</f>
        <v>250000</v>
      </c>
      <c r="E23" s="255">
        <f t="shared" ref="E23:G23" si="10">+E9-E21</f>
        <v>256250</v>
      </c>
      <c r="F23" s="255">
        <f t="shared" si="10"/>
        <v>262656.25</v>
      </c>
      <c r="G23" s="255">
        <f t="shared" si="10"/>
        <v>269222.65625</v>
      </c>
      <c r="H23" s="713"/>
      <c r="I23" s="240" t="s">
        <v>271</v>
      </c>
    </row>
    <row r="24" spans="1:10" x14ac:dyDescent="0.25">
      <c r="B24" s="714"/>
      <c r="C24" s="252" t="s">
        <v>50</v>
      </c>
      <c r="D24" s="260">
        <f>+D23/D9</f>
        <v>1</v>
      </c>
      <c r="E24" s="260">
        <f t="shared" ref="E24:G24" si="11">+E23/E9</f>
        <v>1</v>
      </c>
      <c r="F24" s="260">
        <f t="shared" si="11"/>
        <v>1</v>
      </c>
      <c r="G24" s="260">
        <f t="shared" si="11"/>
        <v>1</v>
      </c>
      <c r="H24" s="714"/>
      <c r="I24" s="240" t="s">
        <v>272</v>
      </c>
    </row>
    <row r="25" spans="1:10" x14ac:dyDescent="0.25">
      <c r="A25">
        <v>10</v>
      </c>
      <c r="B25" s="713" t="s">
        <v>297</v>
      </c>
      <c r="C25" s="252" t="s">
        <v>51</v>
      </c>
      <c r="D25" s="257"/>
      <c r="E25" s="257"/>
      <c r="F25" s="257"/>
      <c r="G25" s="257"/>
      <c r="H25" s="713"/>
      <c r="I25" s="258"/>
    </row>
    <row r="26" spans="1:10" x14ac:dyDescent="0.25">
      <c r="B26" s="714"/>
      <c r="C26" s="252" t="s">
        <v>50</v>
      </c>
      <c r="D26" s="260">
        <f>+D25/D9</f>
        <v>0</v>
      </c>
      <c r="E26" s="260">
        <f t="shared" ref="E26:G26" si="12">+E25/E9</f>
        <v>0</v>
      </c>
      <c r="F26" s="260">
        <f t="shared" si="12"/>
        <v>0</v>
      </c>
      <c r="G26" s="260">
        <f t="shared" si="12"/>
        <v>0</v>
      </c>
      <c r="H26" s="714"/>
      <c r="I26" s="258"/>
      <c r="J26" s="563"/>
    </row>
    <row r="27" spans="1:10" x14ac:dyDescent="0.25">
      <c r="B27" s="138"/>
      <c r="C27" s="143"/>
      <c r="D27" s="55"/>
      <c r="E27" s="55"/>
      <c r="F27" s="55"/>
      <c r="G27" s="55"/>
      <c r="H27" s="55"/>
    </row>
    <row r="28" spans="1:10" x14ac:dyDescent="0.25">
      <c r="B28" s="138"/>
      <c r="C28" s="143"/>
      <c r="D28" s="55"/>
      <c r="E28" s="55"/>
      <c r="F28" s="55"/>
      <c r="G28" s="55"/>
      <c r="H28" s="55"/>
    </row>
    <row r="29" spans="1:10" x14ac:dyDescent="0.25">
      <c r="D29" s="144">
        <v>2023</v>
      </c>
      <c r="E29" s="144">
        <v>2024</v>
      </c>
      <c r="F29" s="144">
        <v>2025</v>
      </c>
      <c r="G29" s="144">
        <v>2026</v>
      </c>
      <c r="H29"/>
    </row>
    <row r="30" spans="1:10" x14ac:dyDescent="0.25">
      <c r="B30" s="88" t="s">
        <v>20</v>
      </c>
      <c r="C30" s="88"/>
      <c r="D30" s="89"/>
      <c r="E30" s="89"/>
      <c r="F30" s="89"/>
      <c r="G30" s="89"/>
      <c r="H30" s="89"/>
    </row>
    <row r="31" spans="1:10" x14ac:dyDescent="0.25">
      <c r="B31" s="88" t="s">
        <v>2</v>
      </c>
      <c r="C31" s="88"/>
      <c r="D31" s="89"/>
      <c r="E31" s="89"/>
      <c r="F31" s="89"/>
      <c r="G31" s="89"/>
      <c r="H31" s="89"/>
    </row>
    <row r="32" spans="1:10" x14ac:dyDescent="0.25">
      <c r="B32" s="88" t="s">
        <v>21</v>
      </c>
      <c r="C32" s="88"/>
      <c r="D32" s="89"/>
      <c r="E32" s="89"/>
      <c r="F32" s="89"/>
      <c r="G32" s="89"/>
      <c r="H32" s="89"/>
    </row>
    <row r="33" spans="2:8" x14ac:dyDescent="0.25">
      <c r="B33" s="88" t="s">
        <v>4</v>
      </c>
      <c r="C33" s="88"/>
      <c r="D33" s="89"/>
      <c r="E33" s="89"/>
      <c r="F33" s="89"/>
      <c r="G33" s="89"/>
      <c r="H33" s="89"/>
    </row>
    <row r="34" spans="2:8" x14ac:dyDescent="0.25">
      <c r="B34" s="88" t="s">
        <v>5</v>
      </c>
      <c r="C34" s="88"/>
      <c r="D34" s="89"/>
      <c r="E34" s="89"/>
      <c r="F34" s="89"/>
      <c r="G34" s="89"/>
      <c r="H34" s="89"/>
    </row>
    <row r="35" spans="2:8" x14ac:dyDescent="0.25">
      <c r="B35" s="88" t="s">
        <v>6</v>
      </c>
      <c r="C35" s="88"/>
      <c r="D35" s="89"/>
      <c r="E35" s="89"/>
      <c r="F35" s="89"/>
      <c r="G35" s="89"/>
      <c r="H35" s="89"/>
    </row>
    <row r="36" spans="2:8" x14ac:dyDescent="0.25">
      <c r="B36" s="88"/>
      <c r="C36" s="88"/>
      <c r="D36" s="89"/>
      <c r="E36" s="89"/>
      <c r="F36" s="89"/>
      <c r="G36" s="89"/>
      <c r="H36" s="89"/>
    </row>
    <row r="37" spans="2:8" x14ac:dyDescent="0.25">
      <c r="B37" s="88" t="s">
        <v>8</v>
      </c>
      <c r="C37" s="88"/>
      <c r="D37" s="89"/>
      <c r="E37" s="89">
        <v>0</v>
      </c>
      <c r="F37" s="89">
        <v>0</v>
      </c>
      <c r="G37" s="89">
        <v>0</v>
      </c>
      <c r="H37" s="89">
        <v>0</v>
      </c>
    </row>
    <row r="38" spans="2:8" ht="29.25" x14ac:dyDescent="0.25">
      <c r="B38" s="74" t="s">
        <v>19</v>
      </c>
      <c r="C38" s="74"/>
      <c r="D38" s="89"/>
      <c r="E38" s="89"/>
      <c r="F38" s="89"/>
      <c r="G38" s="89"/>
      <c r="H38" s="89"/>
    </row>
    <row r="39" spans="2:8" x14ac:dyDescent="0.25">
      <c r="B39" s="53" t="s">
        <v>22</v>
      </c>
      <c r="C39" s="53"/>
      <c r="D39" s="55"/>
      <c r="E39" s="55"/>
      <c r="F39" s="55"/>
      <c r="G39" s="55"/>
      <c r="H39" s="55"/>
    </row>
  </sheetData>
  <mergeCells count="19">
    <mergeCell ref="B25:B26"/>
    <mergeCell ref="A1:H1"/>
    <mergeCell ref="B19:B20"/>
    <mergeCell ref="B21:B22"/>
    <mergeCell ref="B23:B24"/>
    <mergeCell ref="B17:B18"/>
    <mergeCell ref="B9:B10"/>
    <mergeCell ref="H9:H10"/>
    <mergeCell ref="B11:B12"/>
    <mergeCell ref="B13:B14"/>
    <mergeCell ref="B15:B16"/>
    <mergeCell ref="H11:H12"/>
    <mergeCell ref="H13:H14"/>
    <mergeCell ref="H15:H16"/>
    <mergeCell ref="H17:H18"/>
    <mergeCell ref="H19:H20"/>
    <mergeCell ref="H21:H22"/>
    <mergeCell ref="H23:H24"/>
    <mergeCell ref="H25:H26"/>
  </mergeCells>
  <pageMargins left="0.7" right="0.7" top="0.75" bottom="0.75" header="0.3" footer="0.3"/>
  <pageSetup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B8DB-A5DF-4A5B-8AB6-A69C24125090}">
  <dimension ref="A1:AO108"/>
  <sheetViews>
    <sheetView topLeftCell="A92" zoomScale="90" zoomScaleNormal="90" workbookViewId="0">
      <selection activeCell="I103" sqref="I103"/>
    </sheetView>
  </sheetViews>
  <sheetFormatPr defaultColWidth="8.7109375" defaultRowHeight="14.25" x14ac:dyDescent="0.2"/>
  <cols>
    <col min="1" max="1" width="9" style="59" bestFit="1" customWidth="1"/>
    <col min="2" max="2" width="62.7109375" style="53" customWidth="1"/>
    <col min="3" max="3" width="7" style="53" customWidth="1"/>
    <col min="4" max="4" width="15.7109375" style="53" customWidth="1"/>
    <col min="5" max="5" width="13" style="53" customWidth="1"/>
    <col min="6" max="6" width="15.42578125" style="53" customWidth="1"/>
    <col min="7" max="7" width="14.28515625" style="53" customWidth="1"/>
    <col min="8" max="8" width="59.7109375" style="53" customWidth="1"/>
    <col min="9" max="9" width="25.7109375" style="53" customWidth="1"/>
    <col min="10" max="10" width="52.7109375" style="70" customWidth="1"/>
    <col min="11" max="16384" width="8.7109375" style="53"/>
  </cols>
  <sheetData>
    <row r="1" spans="1:41" customFormat="1" ht="15.75" customHeight="1" x14ac:dyDescent="0.25">
      <c r="A1" s="413" t="s">
        <v>376</v>
      </c>
      <c r="B1" s="300"/>
      <c r="C1" s="300"/>
      <c r="D1" s="300"/>
      <c r="E1" s="300"/>
      <c r="F1" s="300"/>
      <c r="G1" s="300"/>
      <c r="H1" s="300"/>
      <c r="I1" s="300"/>
      <c r="J1" s="296"/>
    </row>
    <row r="2" spans="1:41" customFormat="1" ht="16.5" thickBot="1" x14ac:dyDescent="0.3">
      <c r="A2" s="414"/>
      <c r="B2" s="276"/>
      <c r="C2" s="3"/>
      <c r="D2" s="3"/>
      <c r="E2" s="3"/>
      <c r="F2" s="3"/>
      <c r="G2" s="3"/>
      <c r="H2" s="4"/>
      <c r="I2" s="3"/>
      <c r="J2" s="296"/>
    </row>
    <row r="3" spans="1:41" s="1" customFormat="1" ht="15" x14ac:dyDescent="0.25">
      <c r="A3" s="415"/>
      <c r="B3" s="301" t="s">
        <v>371</v>
      </c>
      <c r="C3" s="302"/>
      <c r="D3" s="290">
        <v>2023</v>
      </c>
      <c r="E3" s="290">
        <v>2024</v>
      </c>
      <c r="F3" s="290">
        <v>2025</v>
      </c>
      <c r="G3" s="291">
        <v>2026</v>
      </c>
      <c r="I3" s="277"/>
      <c r="J3" s="90" t="s">
        <v>24</v>
      </c>
      <c r="K3"/>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5">
      <c r="A4" s="415"/>
      <c r="B4" s="303" t="s">
        <v>23</v>
      </c>
      <c r="C4" s="304"/>
      <c r="D4" s="209">
        <v>5000000</v>
      </c>
      <c r="E4" s="209">
        <f>+(D4*J4)+D4</f>
        <v>5125000</v>
      </c>
      <c r="F4" s="209">
        <f>+(E4*J4)+E4</f>
        <v>5253125</v>
      </c>
      <c r="G4" s="292">
        <f>+(F4*J4)+F4</f>
        <v>5384453.125</v>
      </c>
      <c r="I4" s="56"/>
      <c r="J4" s="91">
        <v>2.5000000000000001E-2</v>
      </c>
      <c r="K4"/>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5.75" thickBot="1" x14ac:dyDescent="0.3">
      <c r="A5" s="415"/>
      <c r="B5" s="305" t="s">
        <v>25</v>
      </c>
      <c r="C5" s="306"/>
      <c r="D5" s="293">
        <v>2000000</v>
      </c>
      <c r="E5" s="293">
        <f>+(D5*J4)+D5</f>
        <v>2050000</v>
      </c>
      <c r="F5" s="293">
        <f>+(E5*J4)+E5</f>
        <v>2101250</v>
      </c>
      <c r="G5" s="294">
        <f>+(F5*J4)+F5</f>
        <v>2153781.25</v>
      </c>
      <c r="I5" s="56"/>
      <c r="J5" s="296"/>
      <c r="K5"/>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1" customFormat="1" ht="15" x14ac:dyDescent="0.25">
      <c r="A6" s="416"/>
      <c r="B6" s="56"/>
      <c r="C6" s="56"/>
      <c r="D6" s="56"/>
      <c r="E6" s="56"/>
      <c r="F6" s="56"/>
      <c r="H6" s="170"/>
      <c r="J6" s="296"/>
      <c r="K6"/>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1" ht="15" x14ac:dyDescent="0.25">
      <c r="A7" s="381"/>
      <c r="B7" s="384"/>
      <c r="C7" s="384"/>
      <c r="D7" s="385">
        <v>2023</v>
      </c>
      <c r="E7" s="385">
        <v>2024</v>
      </c>
      <c r="F7" s="385">
        <v>2025</v>
      </c>
      <c r="G7" s="385">
        <v>2026</v>
      </c>
      <c r="H7" s="386" t="s">
        <v>34</v>
      </c>
      <c r="I7" s="385" t="s">
        <v>574</v>
      </c>
    </row>
    <row r="8" spans="1:41" ht="46.5" customHeight="1" x14ac:dyDescent="0.25">
      <c r="A8" s="406">
        <v>1</v>
      </c>
      <c r="B8" s="407" t="s">
        <v>415</v>
      </c>
      <c r="C8" s="407" t="s">
        <v>51</v>
      </c>
      <c r="D8" s="398">
        <v>13000000</v>
      </c>
      <c r="E8" s="398">
        <v>13390000</v>
      </c>
      <c r="F8" s="398">
        <v>13791700</v>
      </c>
      <c r="G8" s="398">
        <v>14205451</v>
      </c>
      <c r="H8" s="454" t="s">
        <v>644</v>
      </c>
      <c r="I8" s="387"/>
      <c r="J8" s="297"/>
    </row>
    <row r="9" spans="1:41" ht="46.5" customHeight="1" x14ac:dyDescent="0.25">
      <c r="A9" s="723">
        <v>1.1000000000000001</v>
      </c>
      <c r="B9" s="404" t="s">
        <v>595</v>
      </c>
      <c r="C9" s="388" t="s">
        <v>50</v>
      </c>
      <c r="D9" s="389">
        <v>0.65</v>
      </c>
      <c r="E9" s="389">
        <v>0.65</v>
      </c>
      <c r="F9" s="389">
        <v>0.65</v>
      </c>
      <c r="G9" s="389">
        <v>0.65</v>
      </c>
      <c r="H9" s="400" t="s">
        <v>735</v>
      </c>
      <c r="I9" s="390"/>
      <c r="J9" s="297"/>
    </row>
    <row r="10" spans="1:41" ht="64.5" customHeight="1" x14ac:dyDescent="0.25">
      <c r="A10" s="723"/>
      <c r="B10" s="404" t="s">
        <v>416</v>
      </c>
      <c r="C10" s="388" t="s">
        <v>51</v>
      </c>
      <c r="D10" s="398">
        <f>+D8*D9</f>
        <v>8450000</v>
      </c>
      <c r="E10" s="398">
        <f t="shared" ref="E10:G10" si="0">+E8*E9</f>
        <v>8703500</v>
      </c>
      <c r="F10" s="398">
        <f t="shared" si="0"/>
        <v>8964605</v>
      </c>
      <c r="G10" s="398">
        <f t="shared" si="0"/>
        <v>9233543.1500000004</v>
      </c>
      <c r="H10" s="400" t="s">
        <v>575</v>
      </c>
      <c r="I10" s="390"/>
      <c r="J10" s="561"/>
    </row>
    <row r="11" spans="1:41" ht="49.5" customHeight="1" x14ac:dyDescent="0.25">
      <c r="A11" s="723">
        <v>1.2</v>
      </c>
      <c r="B11" s="404" t="s">
        <v>11</v>
      </c>
      <c r="C11" s="388" t="s">
        <v>50</v>
      </c>
      <c r="D11" s="389">
        <v>0.05</v>
      </c>
      <c r="E11" s="389">
        <v>0.05</v>
      </c>
      <c r="F11" s="389">
        <v>0.15</v>
      </c>
      <c r="G11" s="389">
        <v>0.15</v>
      </c>
      <c r="H11" s="400" t="s">
        <v>736</v>
      </c>
      <c r="I11" s="390"/>
      <c r="J11" s="297"/>
    </row>
    <row r="12" spans="1:41" ht="54" customHeight="1" x14ac:dyDescent="0.2">
      <c r="A12" s="723"/>
      <c r="B12" s="404" t="s">
        <v>417</v>
      </c>
      <c r="C12" s="388" t="s">
        <v>51</v>
      </c>
      <c r="D12" s="398">
        <f>+D8*D11</f>
        <v>650000</v>
      </c>
      <c r="E12" s="398">
        <f t="shared" ref="E12:G12" si="1">+E8*E11</f>
        <v>669500</v>
      </c>
      <c r="F12" s="398">
        <f t="shared" si="1"/>
        <v>2068755</v>
      </c>
      <c r="G12" s="398">
        <f t="shared" si="1"/>
        <v>2130817.65</v>
      </c>
      <c r="H12" s="400" t="s">
        <v>737</v>
      </c>
      <c r="I12" s="390"/>
    </row>
    <row r="13" spans="1:41" ht="51.75" customHeight="1" x14ac:dyDescent="0.2">
      <c r="A13" s="723">
        <v>1.3</v>
      </c>
      <c r="B13" s="404" t="s">
        <v>12</v>
      </c>
      <c r="C13" s="388" t="s">
        <v>50</v>
      </c>
      <c r="D13" s="389">
        <v>0.3</v>
      </c>
      <c r="E13" s="389">
        <v>0.3</v>
      </c>
      <c r="F13" s="389">
        <v>0.2</v>
      </c>
      <c r="G13" s="389">
        <v>0.2</v>
      </c>
      <c r="H13" s="400" t="s">
        <v>738</v>
      </c>
      <c r="I13" s="390"/>
    </row>
    <row r="14" spans="1:41" ht="62.1" customHeight="1" x14ac:dyDescent="0.2">
      <c r="A14" s="723"/>
      <c r="B14" s="404" t="s">
        <v>418</v>
      </c>
      <c r="C14" s="388" t="s">
        <v>51</v>
      </c>
      <c r="D14" s="398">
        <f>+D8*D13</f>
        <v>3900000</v>
      </c>
      <c r="E14" s="398">
        <f t="shared" ref="E14:G14" si="2">+E8*E13</f>
        <v>4017000</v>
      </c>
      <c r="F14" s="398">
        <f t="shared" si="2"/>
        <v>2758340</v>
      </c>
      <c r="G14" s="398">
        <f t="shared" si="2"/>
        <v>2841090.2</v>
      </c>
      <c r="H14" s="400" t="s">
        <v>739</v>
      </c>
      <c r="I14" s="390"/>
    </row>
    <row r="15" spans="1:41" ht="42.75" customHeight="1" x14ac:dyDescent="0.2">
      <c r="A15" s="401"/>
      <c r="B15" s="402" t="s">
        <v>13</v>
      </c>
      <c r="C15" s="724"/>
      <c r="D15" s="725"/>
      <c r="E15" s="725"/>
      <c r="F15" s="725"/>
      <c r="G15" s="726"/>
      <c r="H15" s="455" t="s">
        <v>14</v>
      </c>
      <c r="I15" s="295"/>
    </row>
    <row r="16" spans="1:41" ht="44.25" customHeight="1" x14ac:dyDescent="0.2">
      <c r="A16" s="401">
        <v>2</v>
      </c>
      <c r="B16" s="456" t="s">
        <v>753</v>
      </c>
      <c r="C16" s="402" t="s">
        <v>50</v>
      </c>
      <c r="D16" s="403"/>
      <c r="E16" s="403"/>
      <c r="F16" s="403"/>
      <c r="G16" s="403"/>
      <c r="H16" s="455"/>
      <c r="I16" s="392"/>
    </row>
    <row r="17" spans="1:10" ht="39.75" customHeight="1" x14ac:dyDescent="0.2">
      <c r="A17" s="401">
        <v>2.1</v>
      </c>
      <c r="B17" s="456" t="s">
        <v>577</v>
      </c>
      <c r="C17" s="402" t="s">
        <v>50</v>
      </c>
      <c r="D17" s="403">
        <v>1</v>
      </c>
      <c r="E17" s="403">
        <v>1</v>
      </c>
      <c r="F17" s="403">
        <v>1</v>
      </c>
      <c r="G17" s="403">
        <v>1</v>
      </c>
      <c r="H17" s="455" t="s">
        <v>15</v>
      </c>
      <c r="I17" s="392"/>
    </row>
    <row r="18" spans="1:10" ht="33.75" customHeight="1" x14ac:dyDescent="0.2">
      <c r="A18" s="401">
        <v>2.2000000000000002</v>
      </c>
      <c r="B18" s="456" t="s">
        <v>578</v>
      </c>
      <c r="C18" s="402" t="s">
        <v>50</v>
      </c>
      <c r="D18" s="403">
        <v>1</v>
      </c>
      <c r="E18" s="403">
        <v>1</v>
      </c>
      <c r="F18" s="403">
        <v>1</v>
      </c>
      <c r="G18" s="403">
        <v>1</v>
      </c>
      <c r="H18" s="455" t="s">
        <v>576</v>
      </c>
      <c r="I18" s="392"/>
    </row>
    <row r="19" spans="1:10" ht="47.25" customHeight="1" x14ac:dyDescent="0.2">
      <c r="A19" s="401">
        <v>2.2999999999999998</v>
      </c>
      <c r="B19" s="456" t="s">
        <v>579</v>
      </c>
      <c r="C19" s="402" t="s">
        <v>50</v>
      </c>
      <c r="D19" s="403">
        <v>0.15</v>
      </c>
      <c r="E19" s="403">
        <v>0.15</v>
      </c>
      <c r="F19" s="403">
        <v>0.2</v>
      </c>
      <c r="G19" s="403">
        <v>0.2</v>
      </c>
      <c r="H19" s="455" t="s">
        <v>646</v>
      </c>
      <c r="I19" s="392"/>
    </row>
    <row r="20" spans="1:10" ht="45" customHeight="1" x14ac:dyDescent="0.2">
      <c r="A20" s="417"/>
      <c r="B20" s="408" t="s">
        <v>16</v>
      </c>
      <c r="C20" s="717"/>
      <c r="D20" s="718"/>
      <c r="E20" s="718"/>
      <c r="F20" s="718"/>
      <c r="G20" s="719"/>
      <c r="H20" s="453"/>
      <c r="I20" s="393"/>
    </row>
    <row r="21" spans="1:10" ht="42" customHeight="1" x14ac:dyDescent="0.25">
      <c r="A21" s="417" t="s">
        <v>582</v>
      </c>
      <c r="B21" s="409" t="s">
        <v>580</v>
      </c>
      <c r="C21" s="409" t="s">
        <v>51</v>
      </c>
      <c r="D21" s="410">
        <f>+D24+D27+D30</f>
        <v>9685000</v>
      </c>
      <c r="E21" s="410">
        <f t="shared" ref="E21:G21" si="3">+E24+E27+E30</f>
        <v>9975550</v>
      </c>
      <c r="F21" s="410">
        <f t="shared" si="3"/>
        <v>11585028</v>
      </c>
      <c r="G21" s="410">
        <f t="shared" si="3"/>
        <v>11932578.84</v>
      </c>
      <c r="H21" s="453" t="s">
        <v>754</v>
      </c>
      <c r="I21" s="394"/>
      <c r="J21" s="297"/>
    </row>
    <row r="22" spans="1:10" ht="48" customHeight="1" x14ac:dyDescent="0.2">
      <c r="A22" s="417" t="s">
        <v>583</v>
      </c>
      <c r="B22" s="409" t="s">
        <v>581</v>
      </c>
      <c r="C22" s="409" t="s">
        <v>51</v>
      </c>
      <c r="D22" s="391">
        <v>0.15</v>
      </c>
      <c r="E22" s="391">
        <v>0.15</v>
      </c>
      <c r="F22" s="391">
        <v>0.15</v>
      </c>
      <c r="G22" s="391">
        <v>0.15</v>
      </c>
      <c r="H22" s="453" t="s">
        <v>585</v>
      </c>
      <c r="I22" s="387"/>
    </row>
    <row r="23" spans="1:10" ht="48" customHeight="1" x14ac:dyDescent="0.2">
      <c r="A23" s="417" t="s">
        <v>584</v>
      </c>
      <c r="B23" s="457" t="s">
        <v>589</v>
      </c>
      <c r="C23" s="457" t="s">
        <v>51</v>
      </c>
      <c r="D23" s="458">
        <f>+D32+D29+D26</f>
        <v>11137750</v>
      </c>
      <c r="E23" s="458">
        <f t="shared" ref="E23:G23" si="4">+E32+E29+E26</f>
        <v>11471882.5</v>
      </c>
      <c r="F23" s="458">
        <f t="shared" si="4"/>
        <v>13322782.199999999</v>
      </c>
      <c r="G23" s="458">
        <f t="shared" si="4"/>
        <v>13722465.666000001</v>
      </c>
      <c r="H23" s="459" t="s">
        <v>752</v>
      </c>
      <c r="I23" s="387"/>
    </row>
    <row r="24" spans="1:10" ht="48" customHeight="1" x14ac:dyDescent="0.2">
      <c r="A24" s="417" t="s">
        <v>586</v>
      </c>
      <c r="B24" s="409" t="s">
        <v>590</v>
      </c>
      <c r="C24" s="409" t="s">
        <v>51</v>
      </c>
      <c r="D24" s="410">
        <f>+D10*D17</f>
        <v>8450000</v>
      </c>
      <c r="E24" s="410">
        <f>+E10*E17</f>
        <v>8703500</v>
      </c>
      <c r="F24" s="410">
        <f>+F10*F17</f>
        <v>8964605</v>
      </c>
      <c r="G24" s="410">
        <f>+G10*G17</f>
        <v>9233543.1500000004</v>
      </c>
      <c r="H24" s="453" t="s">
        <v>596</v>
      </c>
      <c r="I24" s="387"/>
    </row>
    <row r="25" spans="1:10" ht="33" customHeight="1" x14ac:dyDescent="0.2">
      <c r="A25" s="417" t="s">
        <v>587</v>
      </c>
      <c r="B25" s="409" t="s">
        <v>581</v>
      </c>
      <c r="C25" s="409" t="s">
        <v>51</v>
      </c>
      <c r="D25" s="391">
        <v>0.15</v>
      </c>
      <c r="E25" s="391">
        <v>0.15</v>
      </c>
      <c r="F25" s="391">
        <v>0.15</v>
      </c>
      <c r="G25" s="391">
        <v>0.15</v>
      </c>
      <c r="H25" s="453" t="s">
        <v>585</v>
      </c>
      <c r="I25" s="387"/>
    </row>
    <row r="26" spans="1:10" ht="48" customHeight="1" x14ac:dyDescent="0.2">
      <c r="A26" s="430" t="s">
        <v>588</v>
      </c>
      <c r="B26" s="457" t="s">
        <v>591</v>
      </c>
      <c r="C26" s="457" t="s">
        <v>51</v>
      </c>
      <c r="D26" s="458">
        <f>+D24+(+D24*D25)</f>
        <v>9717500</v>
      </c>
      <c r="E26" s="458">
        <f t="shared" ref="E26:G26" si="5">+E24+(+E24*E25)</f>
        <v>10009025</v>
      </c>
      <c r="F26" s="458">
        <f t="shared" si="5"/>
        <v>10309295.75</v>
      </c>
      <c r="G26" s="458">
        <f t="shared" si="5"/>
        <v>10618574.622500001</v>
      </c>
      <c r="H26" s="459" t="s">
        <v>597</v>
      </c>
      <c r="I26" s="387"/>
    </row>
    <row r="27" spans="1:10" ht="33" customHeight="1" x14ac:dyDescent="0.2">
      <c r="A27" s="417">
        <v>3.3</v>
      </c>
      <c r="B27" s="409" t="s">
        <v>592</v>
      </c>
      <c r="C27" s="409" t="s">
        <v>51</v>
      </c>
      <c r="D27" s="410">
        <f>+D12*D18</f>
        <v>650000</v>
      </c>
      <c r="E27" s="410">
        <f>+E12*E18</f>
        <v>669500</v>
      </c>
      <c r="F27" s="410">
        <f>+F12*F18</f>
        <v>2068755</v>
      </c>
      <c r="G27" s="410">
        <f>+G12*G18</f>
        <v>2130817.65</v>
      </c>
      <c r="H27" s="453" t="s">
        <v>598</v>
      </c>
      <c r="I27" s="387"/>
    </row>
    <row r="28" spans="1:10" ht="33" customHeight="1" x14ac:dyDescent="0.2">
      <c r="A28" s="417">
        <v>3.4</v>
      </c>
      <c r="B28" s="409" t="s">
        <v>581</v>
      </c>
      <c r="C28" s="409" t="s">
        <v>51</v>
      </c>
      <c r="D28" s="391">
        <v>0.15</v>
      </c>
      <c r="E28" s="391">
        <v>0.15</v>
      </c>
      <c r="F28" s="391">
        <v>0.15</v>
      </c>
      <c r="G28" s="391">
        <v>0.15</v>
      </c>
      <c r="H28" s="453" t="s">
        <v>585</v>
      </c>
      <c r="I28" s="387"/>
    </row>
    <row r="29" spans="1:10" ht="33" customHeight="1" x14ac:dyDescent="0.2">
      <c r="A29" s="430" t="s">
        <v>587</v>
      </c>
      <c r="B29" s="457" t="s">
        <v>593</v>
      </c>
      <c r="C29" s="457" t="s">
        <v>51</v>
      </c>
      <c r="D29" s="458">
        <f>+D27+(+D27*D28)</f>
        <v>747500</v>
      </c>
      <c r="E29" s="458">
        <f t="shared" ref="E29" si="6">+E27+(+E27*E28)</f>
        <v>769925</v>
      </c>
      <c r="F29" s="458">
        <f t="shared" ref="F29" si="7">+F27+(+F27*F28)</f>
        <v>2379068.25</v>
      </c>
      <c r="G29" s="458">
        <f t="shared" ref="G29" si="8">+G27+(+G27*G28)</f>
        <v>2450440.2974999999</v>
      </c>
      <c r="H29" s="459" t="s">
        <v>599</v>
      </c>
      <c r="I29" s="387"/>
    </row>
    <row r="30" spans="1:10" ht="48" customHeight="1" x14ac:dyDescent="0.2">
      <c r="A30" s="417" t="s">
        <v>588</v>
      </c>
      <c r="B30" s="409" t="s">
        <v>594</v>
      </c>
      <c r="C30" s="409" t="s">
        <v>51</v>
      </c>
      <c r="D30" s="410">
        <f>+D14*D19</f>
        <v>585000</v>
      </c>
      <c r="E30" s="410">
        <f>+E14*E19</f>
        <v>602550</v>
      </c>
      <c r="F30" s="410">
        <f>+F14*F19</f>
        <v>551668</v>
      </c>
      <c r="G30" s="410">
        <f>+G14*G19</f>
        <v>568218.04</v>
      </c>
      <c r="H30" s="453" t="s">
        <v>643</v>
      </c>
      <c r="I30" s="387"/>
    </row>
    <row r="31" spans="1:10" ht="33" customHeight="1" x14ac:dyDescent="0.2">
      <c r="A31" s="417">
        <v>3.3</v>
      </c>
      <c r="B31" s="409" t="s">
        <v>581</v>
      </c>
      <c r="C31" s="409" t="s">
        <v>51</v>
      </c>
      <c r="D31" s="391">
        <v>0.15</v>
      </c>
      <c r="E31" s="391">
        <v>0.15</v>
      </c>
      <c r="F31" s="391">
        <v>0.15</v>
      </c>
      <c r="G31" s="391">
        <v>0.15</v>
      </c>
      <c r="H31" s="453" t="s">
        <v>585</v>
      </c>
      <c r="I31" s="387"/>
    </row>
    <row r="32" spans="1:10" ht="33" customHeight="1" x14ac:dyDescent="0.2">
      <c r="A32" s="430">
        <v>3.4</v>
      </c>
      <c r="B32" s="457" t="s">
        <v>645</v>
      </c>
      <c r="C32" s="457" t="s">
        <v>51</v>
      </c>
      <c r="D32" s="458">
        <f>+D30+(+D30*D31)</f>
        <v>672750</v>
      </c>
      <c r="E32" s="458">
        <f t="shared" ref="E32" si="9">+E30+(+E30*E31)</f>
        <v>692932.5</v>
      </c>
      <c r="F32" s="458">
        <f t="shared" ref="F32" si="10">+F30+(+F30*F31)</f>
        <v>634418.19999999995</v>
      </c>
      <c r="G32" s="458">
        <f t="shared" ref="G32" si="11">+G30+(+G30*G31)</f>
        <v>653450.74600000004</v>
      </c>
      <c r="H32" s="459" t="s">
        <v>600</v>
      </c>
      <c r="I32" s="387"/>
    </row>
    <row r="33" spans="1:9" ht="33" customHeight="1" x14ac:dyDescent="0.2">
      <c r="A33" s="382">
        <v>4</v>
      </c>
      <c r="B33" s="420" t="s">
        <v>18</v>
      </c>
      <c r="C33" s="395"/>
      <c r="D33" s="396"/>
      <c r="E33" s="396"/>
      <c r="F33" s="396"/>
      <c r="G33" s="396"/>
      <c r="H33" s="411"/>
      <c r="I33" s="387"/>
    </row>
    <row r="34" spans="1:9" ht="33" customHeight="1" x14ac:dyDescent="0.2">
      <c r="A34" s="383">
        <v>4.0999999999999996</v>
      </c>
      <c r="B34" s="422" t="s">
        <v>332</v>
      </c>
      <c r="C34" s="720"/>
      <c r="D34" s="721"/>
      <c r="E34" s="721"/>
      <c r="F34" s="721"/>
      <c r="G34" s="721"/>
      <c r="H34" s="722"/>
      <c r="I34" s="387"/>
    </row>
    <row r="35" spans="1:9" ht="33" customHeight="1" x14ac:dyDescent="0.2">
      <c r="A35" s="418" t="s">
        <v>311</v>
      </c>
      <c r="B35" s="421" t="s">
        <v>603</v>
      </c>
      <c r="C35" s="397" t="s">
        <v>51</v>
      </c>
      <c r="D35" s="396">
        <v>1000000</v>
      </c>
      <c r="E35" s="396">
        <v>1000000</v>
      </c>
      <c r="F35" s="396">
        <v>1000000</v>
      </c>
      <c r="G35" s="396">
        <v>1000000</v>
      </c>
      <c r="H35" s="411" t="s">
        <v>601</v>
      </c>
      <c r="I35" s="387" t="s">
        <v>479</v>
      </c>
    </row>
    <row r="36" spans="1:9" ht="33" customHeight="1" x14ac:dyDescent="0.2">
      <c r="A36" s="419"/>
      <c r="B36" s="421"/>
      <c r="C36" s="397" t="s">
        <v>50</v>
      </c>
      <c r="D36" s="423">
        <f>+D35/D26</f>
        <v>0.10290712631849755</v>
      </c>
      <c r="E36" s="423">
        <f t="shared" ref="E36:G36" si="12">+E35/E26</f>
        <v>9.9909831377182096E-2</v>
      </c>
      <c r="F36" s="423">
        <f t="shared" si="12"/>
        <v>9.6999836288526306E-2</v>
      </c>
      <c r="G36" s="423">
        <f t="shared" si="12"/>
        <v>9.4174598338375048E-2</v>
      </c>
      <c r="H36" s="411"/>
      <c r="I36" s="387" t="s">
        <v>451</v>
      </c>
    </row>
    <row r="37" spans="1:9" ht="33" customHeight="1" x14ac:dyDescent="0.2">
      <c r="A37" s="418" t="s">
        <v>312</v>
      </c>
      <c r="B37" s="421" t="s">
        <v>604</v>
      </c>
      <c r="C37" s="397" t="s">
        <v>51</v>
      </c>
      <c r="D37" s="396">
        <v>3000000</v>
      </c>
      <c r="E37" s="396">
        <v>3000000</v>
      </c>
      <c r="F37" s="396">
        <v>3000000</v>
      </c>
      <c r="G37" s="396">
        <v>3000000</v>
      </c>
      <c r="H37" s="424" t="s">
        <v>602</v>
      </c>
      <c r="I37" s="387" t="s">
        <v>452</v>
      </c>
    </row>
    <row r="38" spans="1:9" ht="33" customHeight="1" x14ac:dyDescent="0.2">
      <c r="A38" s="419"/>
      <c r="B38" s="421"/>
      <c r="C38" s="397" t="s">
        <v>50</v>
      </c>
      <c r="D38" s="423">
        <f>+D37/D26</f>
        <v>0.30872137895549268</v>
      </c>
      <c r="E38" s="423">
        <f t="shared" ref="E38:G38" si="13">+E37/E26</f>
        <v>0.29972949413154626</v>
      </c>
      <c r="F38" s="423">
        <f t="shared" si="13"/>
        <v>0.2909995088655789</v>
      </c>
      <c r="G38" s="423">
        <f t="shared" si="13"/>
        <v>0.28252379501512515</v>
      </c>
      <c r="H38" s="411"/>
      <c r="I38" s="387" t="s">
        <v>480</v>
      </c>
    </row>
    <row r="39" spans="1:9" ht="33" customHeight="1" x14ac:dyDescent="0.2">
      <c r="A39" s="418" t="s">
        <v>313</v>
      </c>
      <c r="B39" s="421" t="s">
        <v>605</v>
      </c>
      <c r="C39" s="397" t="s">
        <v>51</v>
      </c>
      <c r="D39" s="396">
        <f>+D35+D37</f>
        <v>4000000</v>
      </c>
      <c r="E39" s="396">
        <f t="shared" ref="E39:G39" si="14">+E35+E37</f>
        <v>4000000</v>
      </c>
      <c r="F39" s="396">
        <f t="shared" si="14"/>
        <v>4000000</v>
      </c>
      <c r="G39" s="396">
        <f t="shared" si="14"/>
        <v>4000000</v>
      </c>
      <c r="H39" s="411" t="s">
        <v>606</v>
      </c>
      <c r="I39" s="387" t="s">
        <v>420</v>
      </c>
    </row>
    <row r="40" spans="1:9" ht="33" customHeight="1" x14ac:dyDescent="0.2">
      <c r="A40" s="419"/>
      <c r="B40" s="421"/>
      <c r="C40" s="397" t="s">
        <v>50</v>
      </c>
      <c r="D40" s="423">
        <f>+D39/D26</f>
        <v>0.4116285052739902</v>
      </c>
      <c r="E40" s="423">
        <f t="shared" ref="E40:G40" si="15">+E39/E26</f>
        <v>0.39963932550872838</v>
      </c>
      <c r="F40" s="423">
        <f t="shared" si="15"/>
        <v>0.38799934515410522</v>
      </c>
      <c r="G40" s="423">
        <f t="shared" si="15"/>
        <v>0.37669839335350019</v>
      </c>
      <c r="H40" s="411"/>
      <c r="I40" s="387" t="s">
        <v>421</v>
      </c>
    </row>
    <row r="41" spans="1:9" ht="33" customHeight="1" x14ac:dyDescent="0.2">
      <c r="A41" s="418" t="s">
        <v>314</v>
      </c>
      <c r="B41" s="421" t="s">
        <v>607</v>
      </c>
      <c r="C41" s="397" t="s">
        <v>51</v>
      </c>
      <c r="D41" s="396">
        <f>+D26-D39</f>
        <v>5717500</v>
      </c>
      <c r="E41" s="396">
        <f t="shared" ref="E41:G41" si="16">+E26-E39</f>
        <v>6009025</v>
      </c>
      <c r="F41" s="396">
        <f t="shared" si="16"/>
        <v>6309295.75</v>
      </c>
      <c r="G41" s="396">
        <f t="shared" si="16"/>
        <v>6618574.6225000005</v>
      </c>
      <c r="H41" s="411" t="s">
        <v>608</v>
      </c>
      <c r="I41" s="387" t="s">
        <v>481</v>
      </c>
    </row>
    <row r="42" spans="1:9" ht="33" customHeight="1" x14ac:dyDescent="0.2">
      <c r="A42" s="419"/>
      <c r="B42" s="421"/>
      <c r="C42" s="397" t="s">
        <v>50</v>
      </c>
      <c r="D42" s="423">
        <f>+D41/D26</f>
        <v>0.5883714947260098</v>
      </c>
      <c r="E42" s="423">
        <f t="shared" ref="E42:G42" si="17">+E41/E26</f>
        <v>0.60036067449127162</v>
      </c>
      <c r="F42" s="423">
        <f t="shared" si="17"/>
        <v>0.61200065484589483</v>
      </c>
      <c r="G42" s="423">
        <f t="shared" si="17"/>
        <v>0.62330160664649981</v>
      </c>
      <c r="H42" s="411"/>
      <c r="I42" s="387" t="s">
        <v>482</v>
      </c>
    </row>
    <row r="43" spans="1:9" ht="33" customHeight="1" x14ac:dyDescent="0.2">
      <c r="A43" s="418" t="s">
        <v>315</v>
      </c>
      <c r="B43" s="421" t="s">
        <v>610</v>
      </c>
      <c r="C43" s="397" t="s">
        <v>51</v>
      </c>
      <c r="D43" s="396">
        <f>+D41</f>
        <v>5717500</v>
      </c>
      <c r="E43" s="396">
        <f>+E41</f>
        <v>6009025</v>
      </c>
      <c r="F43" s="396">
        <f>+F41</f>
        <v>6309295.75</v>
      </c>
      <c r="G43" s="396">
        <v>3000000</v>
      </c>
      <c r="H43" s="411" t="s">
        <v>609</v>
      </c>
      <c r="I43" s="387"/>
    </row>
    <row r="44" spans="1:9" ht="33" customHeight="1" x14ac:dyDescent="0.2">
      <c r="A44" s="419"/>
      <c r="B44" s="421"/>
      <c r="C44" s="397" t="s">
        <v>50</v>
      </c>
      <c r="D44" s="423">
        <f>+D43/D26</f>
        <v>0.5883714947260098</v>
      </c>
      <c r="E44" s="423">
        <f t="shared" ref="E44:G44" si="18">+E43/E26</f>
        <v>0.60036067449127162</v>
      </c>
      <c r="F44" s="423">
        <f t="shared" si="18"/>
        <v>0.61200065484589483</v>
      </c>
      <c r="G44" s="423">
        <f t="shared" si="18"/>
        <v>0.28252379501512515</v>
      </c>
      <c r="H44" s="412"/>
      <c r="I44" s="387" t="s">
        <v>483</v>
      </c>
    </row>
    <row r="45" spans="1:9" ht="33" customHeight="1" x14ac:dyDescent="0.2">
      <c r="A45" s="418" t="s">
        <v>315</v>
      </c>
      <c r="B45" s="421" t="s">
        <v>611</v>
      </c>
      <c r="C45" s="397" t="s">
        <v>51</v>
      </c>
      <c r="D45" s="396">
        <f>+D43+D39</f>
        <v>9717500</v>
      </c>
      <c r="E45" s="396">
        <f t="shared" ref="E45:G45" si="19">+E43+E39</f>
        <v>10009025</v>
      </c>
      <c r="F45" s="396">
        <f t="shared" si="19"/>
        <v>10309295.75</v>
      </c>
      <c r="G45" s="396">
        <f t="shared" si="19"/>
        <v>7000000</v>
      </c>
      <c r="H45" s="411" t="s">
        <v>612</v>
      </c>
      <c r="I45" s="387" t="s">
        <v>486</v>
      </c>
    </row>
    <row r="46" spans="1:9" ht="33" customHeight="1" x14ac:dyDescent="0.2">
      <c r="A46" s="419"/>
      <c r="B46" s="421" t="s">
        <v>298</v>
      </c>
      <c r="C46" s="397" t="s">
        <v>50</v>
      </c>
      <c r="D46" s="423">
        <f>+D45/D26</f>
        <v>1</v>
      </c>
      <c r="E46" s="423">
        <f t="shared" ref="E46:G46" si="20">+E45/E26</f>
        <v>1</v>
      </c>
      <c r="F46" s="423">
        <f t="shared" si="20"/>
        <v>1</v>
      </c>
      <c r="G46" s="423">
        <f t="shared" si="20"/>
        <v>0.65922218836862534</v>
      </c>
      <c r="H46" s="412"/>
      <c r="I46" s="387" t="s">
        <v>487</v>
      </c>
    </row>
    <row r="47" spans="1:9" ht="33" customHeight="1" x14ac:dyDescent="0.2">
      <c r="A47" s="418" t="s">
        <v>316</v>
      </c>
      <c r="B47" s="421" t="s">
        <v>613</v>
      </c>
      <c r="C47" s="397" t="s">
        <v>51</v>
      </c>
      <c r="D47" s="396">
        <f>+D26-D45</f>
        <v>0</v>
      </c>
      <c r="E47" s="396">
        <f t="shared" ref="E47:G47" si="21">+E26-E45</f>
        <v>0</v>
      </c>
      <c r="F47" s="396">
        <f t="shared" si="21"/>
        <v>0</v>
      </c>
      <c r="G47" s="396">
        <f t="shared" si="21"/>
        <v>3618574.6225000005</v>
      </c>
      <c r="H47" s="411" t="s">
        <v>614</v>
      </c>
      <c r="I47" s="387" t="s">
        <v>484</v>
      </c>
    </row>
    <row r="48" spans="1:9" ht="33" customHeight="1" x14ac:dyDescent="0.2">
      <c r="A48" s="419"/>
      <c r="B48" s="421"/>
      <c r="C48" s="397" t="s">
        <v>50</v>
      </c>
      <c r="D48" s="423">
        <f>+D47/D26</f>
        <v>0</v>
      </c>
      <c r="E48" s="423">
        <f t="shared" ref="E48:G48" si="22">+E47/E26</f>
        <v>0</v>
      </c>
      <c r="F48" s="423">
        <f t="shared" si="22"/>
        <v>0</v>
      </c>
      <c r="G48" s="423">
        <f t="shared" si="22"/>
        <v>0.34077781163137466</v>
      </c>
      <c r="H48" s="411"/>
      <c r="I48" s="387" t="s">
        <v>485</v>
      </c>
    </row>
    <row r="49" spans="1:9" ht="33" customHeight="1" x14ac:dyDescent="0.2">
      <c r="A49" s="418" t="s">
        <v>317</v>
      </c>
      <c r="B49" s="421" t="s">
        <v>615</v>
      </c>
      <c r="C49" s="397" t="s">
        <v>51</v>
      </c>
      <c r="D49" s="396">
        <v>0</v>
      </c>
      <c r="E49" s="396">
        <v>0</v>
      </c>
      <c r="F49" s="396">
        <v>0</v>
      </c>
      <c r="G49" s="396">
        <v>3618574.6225000005</v>
      </c>
      <c r="H49" s="411" t="s">
        <v>616</v>
      </c>
      <c r="I49" s="387"/>
    </row>
    <row r="50" spans="1:9" ht="33" customHeight="1" x14ac:dyDescent="0.2">
      <c r="A50" s="419"/>
      <c r="B50" s="421"/>
      <c r="C50" s="397" t="s">
        <v>50</v>
      </c>
      <c r="D50" s="423">
        <f>+D49/D26</f>
        <v>0</v>
      </c>
      <c r="E50" s="423">
        <f t="shared" ref="E50:G50" si="23">+E49/E26</f>
        <v>0</v>
      </c>
      <c r="F50" s="423">
        <f t="shared" si="23"/>
        <v>0</v>
      </c>
      <c r="G50" s="423">
        <f t="shared" si="23"/>
        <v>0.34077781163137466</v>
      </c>
      <c r="H50" s="411"/>
      <c r="I50" s="387"/>
    </row>
    <row r="51" spans="1:9" ht="33" customHeight="1" x14ac:dyDescent="0.25">
      <c r="A51" s="434">
        <v>4.2</v>
      </c>
      <c r="B51" s="435" t="s">
        <v>17</v>
      </c>
      <c r="C51" s="436"/>
      <c r="D51" s="436"/>
      <c r="E51" s="436"/>
      <c r="F51" s="436"/>
      <c r="G51" s="436"/>
      <c r="H51" s="426"/>
      <c r="I51" s="387"/>
    </row>
    <row r="52" spans="1:9" ht="33" customHeight="1" x14ac:dyDescent="0.2">
      <c r="A52" s="437" t="s">
        <v>318</v>
      </c>
      <c r="B52" s="431" t="s">
        <v>617</v>
      </c>
      <c r="C52" s="432" t="s">
        <v>51</v>
      </c>
      <c r="D52" s="425">
        <v>200000</v>
      </c>
      <c r="E52" s="425">
        <v>250000</v>
      </c>
      <c r="F52" s="425">
        <v>25000</v>
      </c>
      <c r="G52" s="425">
        <v>0</v>
      </c>
      <c r="H52" s="426" t="s">
        <v>601</v>
      </c>
      <c r="I52" s="387" t="s">
        <v>488</v>
      </c>
    </row>
    <row r="53" spans="1:9" ht="33" customHeight="1" x14ac:dyDescent="0.2">
      <c r="A53" s="438"/>
      <c r="B53" s="431"/>
      <c r="C53" s="432" t="s">
        <v>50</v>
      </c>
      <c r="D53" s="427">
        <f>+D52/D29</f>
        <v>0.26755852842809363</v>
      </c>
      <c r="E53" s="427">
        <f t="shared" ref="E53:G53" si="24">+E52/E29</f>
        <v>0.32470695197584182</v>
      </c>
      <c r="F53" s="427">
        <f t="shared" si="24"/>
        <v>1.0508315597923683E-2</v>
      </c>
      <c r="G53" s="427">
        <f t="shared" si="24"/>
        <v>0</v>
      </c>
      <c r="H53" s="426"/>
      <c r="I53" s="387" t="s">
        <v>489</v>
      </c>
    </row>
    <row r="54" spans="1:9" ht="33" customHeight="1" x14ac:dyDescent="0.2">
      <c r="A54" s="437" t="s">
        <v>319</v>
      </c>
      <c r="B54" s="431" t="s">
        <v>618</v>
      </c>
      <c r="C54" s="432" t="s">
        <v>51</v>
      </c>
      <c r="D54" s="425">
        <v>100000</v>
      </c>
      <c r="E54" s="425">
        <v>100000</v>
      </c>
      <c r="F54" s="425">
        <v>100000</v>
      </c>
      <c r="G54" s="425">
        <v>100000</v>
      </c>
      <c r="H54" s="428" t="s">
        <v>602</v>
      </c>
      <c r="I54" s="387" t="s">
        <v>427</v>
      </c>
    </row>
    <row r="55" spans="1:9" ht="33" customHeight="1" x14ac:dyDescent="0.2">
      <c r="A55" s="438"/>
      <c r="B55" s="431"/>
      <c r="C55" s="432" t="s">
        <v>50</v>
      </c>
      <c r="D55" s="427">
        <f>+D54/D29</f>
        <v>0.13377926421404682</v>
      </c>
      <c r="E55" s="427">
        <f t="shared" ref="E55:G55" si="25">+E54/E29</f>
        <v>0.12988278079033672</v>
      </c>
      <c r="F55" s="427">
        <f t="shared" si="25"/>
        <v>4.2033262391694734E-2</v>
      </c>
      <c r="G55" s="427">
        <f t="shared" si="25"/>
        <v>4.0808992613295861E-2</v>
      </c>
      <c r="H55" s="426"/>
      <c r="I55" s="387" t="s">
        <v>442</v>
      </c>
    </row>
    <row r="56" spans="1:9" ht="33" customHeight="1" x14ac:dyDescent="0.2">
      <c r="A56" s="437" t="s">
        <v>320</v>
      </c>
      <c r="B56" s="431" t="s">
        <v>619</v>
      </c>
      <c r="C56" s="432" t="s">
        <v>51</v>
      </c>
      <c r="D56" s="425">
        <f>+D52+D54</f>
        <v>300000</v>
      </c>
      <c r="E56" s="425">
        <f t="shared" ref="E56:G56" si="26">+E52+E54</f>
        <v>350000</v>
      </c>
      <c r="F56" s="425">
        <f t="shared" si="26"/>
        <v>125000</v>
      </c>
      <c r="G56" s="425">
        <f t="shared" si="26"/>
        <v>100000</v>
      </c>
      <c r="H56" s="426" t="s">
        <v>624</v>
      </c>
      <c r="I56" s="387" t="s">
        <v>441</v>
      </c>
    </row>
    <row r="57" spans="1:9" ht="33" customHeight="1" x14ac:dyDescent="0.2">
      <c r="A57" s="438"/>
      <c r="B57" s="431"/>
      <c r="C57" s="432" t="s">
        <v>50</v>
      </c>
      <c r="D57" s="427">
        <f>+D56/D29</f>
        <v>0.40133779264214048</v>
      </c>
      <c r="E57" s="427">
        <f t="shared" ref="E57:G57" si="27">+E56/E29</f>
        <v>0.45458973276617853</v>
      </c>
      <c r="F57" s="427">
        <f t="shared" si="27"/>
        <v>5.2541577989618414E-2</v>
      </c>
      <c r="G57" s="427">
        <f t="shared" si="27"/>
        <v>4.0808992613295861E-2</v>
      </c>
      <c r="H57" s="426"/>
      <c r="I57" s="387" t="s">
        <v>490</v>
      </c>
    </row>
    <row r="58" spans="1:9" ht="33" customHeight="1" x14ac:dyDescent="0.2">
      <c r="A58" s="437" t="s">
        <v>321</v>
      </c>
      <c r="B58" s="431" t="s">
        <v>620</v>
      </c>
      <c r="C58" s="432" t="s">
        <v>51</v>
      </c>
      <c r="D58" s="425">
        <f>+D29-D56</f>
        <v>447500</v>
      </c>
      <c r="E58" s="425">
        <f t="shared" ref="E58:G58" si="28">+E29-E56</f>
        <v>419925</v>
      </c>
      <c r="F58" s="425">
        <f t="shared" si="28"/>
        <v>2254068.25</v>
      </c>
      <c r="G58" s="425">
        <f t="shared" si="28"/>
        <v>2350440.2974999999</v>
      </c>
      <c r="H58" s="426" t="s">
        <v>625</v>
      </c>
      <c r="I58" s="387" t="s">
        <v>491</v>
      </c>
    </row>
    <row r="59" spans="1:9" ht="33" customHeight="1" x14ac:dyDescent="0.2">
      <c r="A59" s="438"/>
      <c r="B59" s="431"/>
      <c r="C59" s="432" t="s">
        <v>50</v>
      </c>
      <c r="D59" s="427">
        <f>+D58/D29</f>
        <v>0.59866220735785958</v>
      </c>
      <c r="E59" s="427">
        <f t="shared" ref="E59:G59" si="29">+E58/E29</f>
        <v>0.54541026723382147</v>
      </c>
      <c r="F59" s="427">
        <f t="shared" si="29"/>
        <v>0.94745842201038155</v>
      </c>
      <c r="G59" s="427">
        <f t="shared" si="29"/>
        <v>0.95919100738670415</v>
      </c>
      <c r="H59" s="426"/>
      <c r="I59" s="387" t="s">
        <v>454</v>
      </c>
    </row>
    <row r="60" spans="1:9" ht="33" customHeight="1" x14ac:dyDescent="0.2">
      <c r="A60" s="437" t="s">
        <v>322</v>
      </c>
      <c r="B60" s="431" t="s">
        <v>626</v>
      </c>
      <c r="C60" s="432" t="s">
        <v>51</v>
      </c>
      <c r="D60" s="425">
        <f>+D58</f>
        <v>447500</v>
      </c>
      <c r="E60" s="425">
        <f>+E58</f>
        <v>419925</v>
      </c>
      <c r="F60" s="425">
        <f>+F58</f>
        <v>2254068.25</v>
      </c>
      <c r="G60" s="425">
        <v>0</v>
      </c>
      <c r="H60" s="426" t="s">
        <v>609</v>
      </c>
      <c r="I60" s="387" t="s">
        <v>455</v>
      </c>
    </row>
    <row r="61" spans="1:9" ht="33" customHeight="1" x14ac:dyDescent="0.2">
      <c r="A61" s="438"/>
      <c r="B61" s="431"/>
      <c r="C61" s="432" t="s">
        <v>50</v>
      </c>
      <c r="D61" s="427">
        <f>+D60/D29</f>
        <v>0.59866220735785958</v>
      </c>
      <c r="E61" s="427">
        <f t="shared" ref="E61:G61" si="30">+E60/E29</f>
        <v>0.54541026723382147</v>
      </c>
      <c r="F61" s="427">
        <f t="shared" si="30"/>
        <v>0.94745842201038155</v>
      </c>
      <c r="G61" s="427">
        <f t="shared" si="30"/>
        <v>0</v>
      </c>
      <c r="H61" s="429"/>
      <c r="I61" s="387" t="s">
        <v>492</v>
      </c>
    </row>
    <row r="62" spans="1:9" ht="33" customHeight="1" x14ac:dyDescent="0.2">
      <c r="A62" s="437" t="s">
        <v>323</v>
      </c>
      <c r="B62" s="433" t="s">
        <v>621</v>
      </c>
      <c r="C62" s="432" t="s">
        <v>51</v>
      </c>
      <c r="D62" s="425">
        <f>+D60+D56</f>
        <v>747500</v>
      </c>
      <c r="E62" s="425">
        <f t="shared" ref="E62:G62" si="31">+E60+E56</f>
        <v>769925</v>
      </c>
      <c r="F62" s="425">
        <f t="shared" si="31"/>
        <v>2379068.25</v>
      </c>
      <c r="G62" s="425">
        <f t="shared" si="31"/>
        <v>100000</v>
      </c>
      <c r="H62" s="426" t="s">
        <v>627</v>
      </c>
      <c r="I62" s="387" t="s">
        <v>493</v>
      </c>
    </row>
    <row r="63" spans="1:9" ht="33" customHeight="1" x14ac:dyDescent="0.2">
      <c r="A63" s="438"/>
      <c r="B63" s="431"/>
      <c r="C63" s="432" t="s">
        <v>50</v>
      </c>
      <c r="D63" s="427">
        <f>+D62/D29</f>
        <v>1</v>
      </c>
      <c r="E63" s="427">
        <f t="shared" ref="E63:G63" si="32">+E62/E29</f>
        <v>1</v>
      </c>
      <c r="F63" s="427">
        <f t="shared" si="32"/>
        <v>1</v>
      </c>
      <c r="G63" s="427">
        <f t="shared" si="32"/>
        <v>4.0808992613295861E-2</v>
      </c>
      <c r="H63" s="429"/>
      <c r="I63" s="387" t="s">
        <v>494</v>
      </c>
    </row>
    <row r="64" spans="1:9" ht="33" customHeight="1" x14ac:dyDescent="0.2">
      <c r="A64" s="437" t="s">
        <v>324</v>
      </c>
      <c r="B64" s="431" t="s">
        <v>622</v>
      </c>
      <c r="C64" s="432" t="s">
        <v>51</v>
      </c>
      <c r="D64" s="425">
        <f>+D29-D62</f>
        <v>0</v>
      </c>
      <c r="E64" s="425">
        <f t="shared" ref="E64:G64" si="33">+E29-E62</f>
        <v>0</v>
      </c>
      <c r="F64" s="425">
        <f t="shared" si="33"/>
        <v>0</v>
      </c>
      <c r="G64" s="425">
        <f t="shared" si="33"/>
        <v>2350440.2974999999</v>
      </c>
      <c r="H64" s="426" t="s">
        <v>628</v>
      </c>
      <c r="I64" s="387" t="s">
        <v>495</v>
      </c>
    </row>
    <row r="65" spans="1:9" ht="33" customHeight="1" x14ac:dyDescent="0.2">
      <c r="A65" s="438"/>
      <c r="B65" s="431" t="s">
        <v>299</v>
      </c>
      <c r="C65" s="432" t="s">
        <v>50</v>
      </c>
      <c r="D65" s="427">
        <f>+D64/D29</f>
        <v>0</v>
      </c>
      <c r="E65" s="427">
        <f t="shared" ref="E65:G65" si="34">+E64/E29</f>
        <v>0</v>
      </c>
      <c r="F65" s="427">
        <f t="shared" si="34"/>
        <v>0</v>
      </c>
      <c r="G65" s="427">
        <f t="shared" si="34"/>
        <v>0.95919100738670415</v>
      </c>
      <c r="H65" s="426"/>
      <c r="I65" s="387" t="s">
        <v>496</v>
      </c>
    </row>
    <row r="66" spans="1:9" x14ac:dyDescent="0.2">
      <c r="A66" s="437"/>
      <c r="B66" s="431" t="s">
        <v>623</v>
      </c>
      <c r="C66" s="432" t="s">
        <v>51</v>
      </c>
      <c r="D66" s="425">
        <v>0</v>
      </c>
      <c r="E66" s="425">
        <v>0</v>
      </c>
      <c r="F66" s="425">
        <v>0</v>
      </c>
      <c r="G66" s="425">
        <v>2350440.2974999999</v>
      </c>
      <c r="H66" s="426" t="s">
        <v>616</v>
      </c>
      <c r="I66" s="387"/>
    </row>
    <row r="67" spans="1:9" x14ac:dyDescent="0.2">
      <c r="A67" s="438"/>
      <c r="B67" s="431"/>
      <c r="C67" s="432" t="s">
        <v>50</v>
      </c>
      <c r="D67" s="427">
        <f>+D66/D29</f>
        <v>0</v>
      </c>
      <c r="E67" s="427">
        <f t="shared" ref="E67:G67" si="35">+E66/E29</f>
        <v>0</v>
      </c>
      <c r="F67" s="427">
        <f t="shared" si="35"/>
        <v>0</v>
      </c>
      <c r="G67" s="427">
        <f t="shared" si="35"/>
        <v>0.95919100738670415</v>
      </c>
      <c r="H67" s="426"/>
      <c r="I67" s="387"/>
    </row>
    <row r="68" spans="1:9" ht="15" x14ac:dyDescent="0.25">
      <c r="A68" s="401">
        <v>4.3</v>
      </c>
      <c r="B68" s="439" t="s">
        <v>351</v>
      </c>
      <c r="C68" s="440"/>
      <c r="D68" s="440"/>
      <c r="E68" s="440"/>
      <c r="F68" s="440"/>
      <c r="G68" s="440"/>
      <c r="H68" s="441"/>
      <c r="I68" s="387"/>
    </row>
    <row r="69" spans="1:9" x14ac:dyDescent="0.2">
      <c r="A69" s="442" t="s">
        <v>325</v>
      </c>
      <c r="B69" s="443" t="s">
        <v>629</v>
      </c>
      <c r="C69" s="444" t="s">
        <v>51</v>
      </c>
      <c r="D69" s="405">
        <v>0</v>
      </c>
      <c r="E69" s="405">
        <v>0</v>
      </c>
      <c r="F69" s="405">
        <v>0</v>
      </c>
      <c r="G69" s="405">
        <v>0</v>
      </c>
      <c r="H69" s="445" t="s">
        <v>601</v>
      </c>
      <c r="I69" s="387" t="s">
        <v>497</v>
      </c>
    </row>
    <row r="70" spans="1:9" x14ac:dyDescent="0.2">
      <c r="A70" s="446"/>
      <c r="B70" s="443"/>
      <c r="C70" s="444" t="s">
        <v>50</v>
      </c>
      <c r="D70" s="447">
        <f>+D69/D32</f>
        <v>0</v>
      </c>
      <c r="E70" s="447">
        <f t="shared" ref="E70:G70" si="36">+E69/E32</f>
        <v>0</v>
      </c>
      <c r="F70" s="447">
        <f t="shared" si="36"/>
        <v>0</v>
      </c>
      <c r="G70" s="447">
        <f t="shared" si="36"/>
        <v>0</v>
      </c>
      <c r="H70" s="445"/>
      <c r="I70" s="399" t="s">
        <v>498</v>
      </c>
    </row>
    <row r="71" spans="1:9" ht="25.5" x14ac:dyDescent="0.2">
      <c r="A71" s="442" t="s">
        <v>326</v>
      </c>
      <c r="B71" s="443" t="s">
        <v>630</v>
      </c>
      <c r="C71" s="444" t="s">
        <v>51</v>
      </c>
      <c r="D71" s="405">
        <v>500000</v>
      </c>
      <c r="E71" s="405">
        <v>500000</v>
      </c>
      <c r="F71" s="405">
        <v>500000</v>
      </c>
      <c r="G71" s="405">
        <v>100000</v>
      </c>
      <c r="H71" s="448" t="s">
        <v>602</v>
      </c>
      <c r="I71" s="399" t="s">
        <v>428</v>
      </c>
    </row>
    <row r="72" spans="1:9" x14ac:dyDescent="0.2">
      <c r="A72" s="446"/>
      <c r="B72" s="443"/>
      <c r="C72" s="444" t="s">
        <v>50</v>
      </c>
      <c r="D72" s="447">
        <f>+D71/D32</f>
        <v>0.74321813452248231</v>
      </c>
      <c r="E72" s="447">
        <f t="shared" ref="E72:G72" si="37">+E71/E32</f>
        <v>0.72157100439075961</v>
      </c>
      <c r="F72" s="447">
        <f t="shared" si="37"/>
        <v>0.78812366984427629</v>
      </c>
      <c r="G72" s="447">
        <f t="shared" si="37"/>
        <v>0.15303372229985945</v>
      </c>
      <c r="H72" s="445"/>
      <c r="I72" s="399" t="s">
        <v>499</v>
      </c>
    </row>
    <row r="73" spans="1:9" x14ac:dyDescent="0.2">
      <c r="A73" s="442" t="s">
        <v>327</v>
      </c>
      <c r="B73" s="443" t="s">
        <v>631</v>
      </c>
      <c r="C73" s="444" t="s">
        <v>51</v>
      </c>
      <c r="D73" s="405">
        <f>+D69+D71</f>
        <v>500000</v>
      </c>
      <c r="E73" s="405">
        <f t="shared" ref="E73:G73" si="38">+E69+E71</f>
        <v>500000</v>
      </c>
      <c r="F73" s="405">
        <f t="shared" si="38"/>
        <v>500000</v>
      </c>
      <c r="G73" s="405">
        <f t="shared" si="38"/>
        <v>100000</v>
      </c>
      <c r="H73" s="445" t="s">
        <v>640</v>
      </c>
      <c r="I73" s="399" t="s">
        <v>443</v>
      </c>
    </row>
    <row r="74" spans="1:9" x14ac:dyDescent="0.2">
      <c r="A74" s="446"/>
      <c r="B74" s="443"/>
      <c r="C74" s="444" t="s">
        <v>50</v>
      </c>
      <c r="D74" s="447">
        <f>+D73/D32</f>
        <v>0.74321813452248231</v>
      </c>
      <c r="E74" s="447">
        <f t="shared" ref="E74:G74" si="39">+E73/E32</f>
        <v>0.72157100439075961</v>
      </c>
      <c r="F74" s="447">
        <f t="shared" si="39"/>
        <v>0.78812366984427629</v>
      </c>
      <c r="G74" s="447">
        <f t="shared" si="39"/>
        <v>0.15303372229985945</v>
      </c>
      <c r="H74" s="445"/>
      <c r="I74" s="399" t="s">
        <v>444</v>
      </c>
    </row>
    <row r="75" spans="1:9" x14ac:dyDescent="0.2">
      <c r="A75" s="442" t="s">
        <v>328</v>
      </c>
      <c r="B75" s="443" t="s">
        <v>632</v>
      </c>
      <c r="C75" s="444" t="s">
        <v>51</v>
      </c>
      <c r="D75" s="405">
        <f>+D32-D73</f>
        <v>172750</v>
      </c>
      <c r="E75" s="405">
        <f t="shared" ref="E75:G75" si="40">+E32-E73</f>
        <v>192932.5</v>
      </c>
      <c r="F75" s="405">
        <f t="shared" si="40"/>
        <v>134418.19999999995</v>
      </c>
      <c r="G75" s="405">
        <f t="shared" si="40"/>
        <v>553450.74600000004</v>
      </c>
      <c r="H75" s="445" t="s">
        <v>637</v>
      </c>
      <c r="I75" s="399" t="s">
        <v>446</v>
      </c>
    </row>
    <row r="76" spans="1:9" x14ac:dyDescent="0.2">
      <c r="A76" s="446"/>
      <c r="B76" s="443"/>
      <c r="C76" s="444" t="s">
        <v>50</v>
      </c>
      <c r="D76" s="447">
        <f>+D75/D32</f>
        <v>0.25678186547751763</v>
      </c>
      <c r="E76" s="447">
        <f t="shared" ref="E76:G76" si="41">+E75/E32</f>
        <v>0.27842899560924045</v>
      </c>
      <c r="F76" s="447">
        <f t="shared" si="41"/>
        <v>0.21187633015572371</v>
      </c>
      <c r="G76" s="447">
        <f t="shared" si="41"/>
        <v>0.84696627770014055</v>
      </c>
      <c r="H76" s="445"/>
      <c r="I76" s="399" t="s">
        <v>447</v>
      </c>
    </row>
    <row r="77" spans="1:9" x14ac:dyDescent="0.2">
      <c r="A77" s="442" t="s">
        <v>329</v>
      </c>
      <c r="B77" s="443" t="s">
        <v>633</v>
      </c>
      <c r="C77" s="444" t="s">
        <v>51</v>
      </c>
      <c r="D77" s="405">
        <f>+D75</f>
        <v>172750</v>
      </c>
      <c r="E77" s="405">
        <f>+E75</f>
        <v>192932.5</v>
      </c>
      <c r="F77" s="405">
        <f>+F75</f>
        <v>134418.19999999995</v>
      </c>
      <c r="G77" s="405">
        <v>0</v>
      </c>
      <c r="H77" s="445" t="s">
        <v>609</v>
      </c>
      <c r="I77" s="399" t="s">
        <v>500</v>
      </c>
    </row>
    <row r="78" spans="1:9" x14ac:dyDescent="0.2">
      <c r="A78" s="446"/>
      <c r="B78" s="443"/>
      <c r="C78" s="444" t="s">
        <v>50</v>
      </c>
      <c r="D78" s="447">
        <f>+D77/D32</f>
        <v>0.25678186547751763</v>
      </c>
      <c r="E78" s="447">
        <f t="shared" ref="E78:G78" si="42">+E77/E32</f>
        <v>0.27842899560924045</v>
      </c>
      <c r="F78" s="447">
        <f t="shared" si="42"/>
        <v>0.21187633015572371</v>
      </c>
      <c r="G78" s="447">
        <f t="shared" si="42"/>
        <v>0</v>
      </c>
      <c r="H78" s="449"/>
      <c r="I78" s="399" t="s">
        <v>501</v>
      </c>
    </row>
    <row r="79" spans="1:9" ht="33" customHeight="1" x14ac:dyDescent="0.2">
      <c r="A79" s="442" t="s">
        <v>330</v>
      </c>
      <c r="B79" s="450" t="s">
        <v>634</v>
      </c>
      <c r="C79" s="444" t="s">
        <v>51</v>
      </c>
      <c r="D79" s="405">
        <f>+D77+D73</f>
        <v>672750</v>
      </c>
      <c r="E79" s="405">
        <f t="shared" ref="E79:G79" si="43">+E77+E73</f>
        <v>692932.5</v>
      </c>
      <c r="F79" s="405">
        <f t="shared" si="43"/>
        <v>634418.19999999995</v>
      </c>
      <c r="G79" s="405">
        <f t="shared" si="43"/>
        <v>100000</v>
      </c>
      <c r="H79" s="445" t="s">
        <v>638</v>
      </c>
      <c r="I79" s="399" t="s">
        <v>502</v>
      </c>
    </row>
    <row r="80" spans="1:9" ht="33" customHeight="1" x14ac:dyDescent="0.2">
      <c r="A80" s="446"/>
      <c r="B80" s="443" t="s">
        <v>298</v>
      </c>
      <c r="C80" s="444" t="s">
        <v>50</v>
      </c>
      <c r="D80" s="447">
        <f>+D79/D32</f>
        <v>1</v>
      </c>
      <c r="E80" s="447">
        <f t="shared" ref="E80:G80" si="44">+E79/E32</f>
        <v>1</v>
      </c>
      <c r="F80" s="447">
        <f t="shared" si="44"/>
        <v>1</v>
      </c>
      <c r="G80" s="447">
        <f t="shared" si="44"/>
        <v>0.15303372229985945</v>
      </c>
      <c r="H80" s="449"/>
      <c r="I80" s="399" t="s">
        <v>503</v>
      </c>
    </row>
    <row r="81" spans="1:12" x14ac:dyDescent="0.2">
      <c r="A81" s="442" t="s">
        <v>331</v>
      </c>
      <c r="B81" s="443" t="s">
        <v>635</v>
      </c>
      <c r="C81" s="444" t="s">
        <v>51</v>
      </c>
      <c r="D81" s="405">
        <f>+D32-D79</f>
        <v>0</v>
      </c>
      <c r="E81" s="405">
        <f t="shared" ref="E81:G81" si="45">+E32-E79</f>
        <v>0</v>
      </c>
      <c r="F81" s="405">
        <f t="shared" si="45"/>
        <v>0</v>
      </c>
      <c r="G81" s="405">
        <f t="shared" si="45"/>
        <v>553450.74600000004</v>
      </c>
      <c r="H81" s="445" t="s">
        <v>639</v>
      </c>
      <c r="I81" s="399" t="s">
        <v>504</v>
      </c>
    </row>
    <row r="82" spans="1:12" x14ac:dyDescent="0.2">
      <c r="A82" s="446"/>
      <c r="B82" s="443"/>
      <c r="C82" s="444" t="s">
        <v>50</v>
      </c>
      <c r="D82" s="447">
        <f>+D81/D32</f>
        <v>0</v>
      </c>
      <c r="E82" s="447">
        <f t="shared" ref="E82:G82" si="46">+E81/E32</f>
        <v>0</v>
      </c>
      <c r="F82" s="447">
        <f t="shared" si="46"/>
        <v>0</v>
      </c>
      <c r="G82" s="447">
        <f t="shared" si="46"/>
        <v>0.84696627770014055</v>
      </c>
      <c r="H82" s="445"/>
      <c r="I82" s="399" t="s">
        <v>505</v>
      </c>
    </row>
    <row r="83" spans="1:12" x14ac:dyDescent="0.2">
      <c r="A83" s="442" t="s">
        <v>569</v>
      </c>
      <c r="B83" s="443" t="s">
        <v>636</v>
      </c>
      <c r="C83" s="444" t="s">
        <v>51</v>
      </c>
      <c r="D83" s="405">
        <v>0</v>
      </c>
      <c r="E83" s="405">
        <v>0</v>
      </c>
      <c r="F83" s="405">
        <v>0</v>
      </c>
      <c r="G83" s="405">
        <v>553450.74600000004</v>
      </c>
      <c r="H83" s="445" t="s">
        <v>616</v>
      </c>
      <c r="I83" s="399"/>
    </row>
    <row r="84" spans="1:12" x14ac:dyDescent="0.2">
      <c r="A84" s="446"/>
      <c r="B84" s="443"/>
      <c r="C84" s="444" t="s">
        <v>50</v>
      </c>
      <c r="D84" s="447">
        <f>+D83/D32</f>
        <v>0</v>
      </c>
      <c r="E84" s="447">
        <f t="shared" ref="E84:G84" si="47">+E83/E32</f>
        <v>0</v>
      </c>
      <c r="F84" s="447">
        <f t="shared" si="47"/>
        <v>0</v>
      </c>
      <c r="G84" s="447">
        <f t="shared" si="47"/>
        <v>0.84696627770014055</v>
      </c>
      <c r="H84" s="445"/>
      <c r="I84" s="387"/>
    </row>
    <row r="85" spans="1:12" x14ac:dyDescent="0.2">
      <c r="B85" s="149"/>
      <c r="C85" s="149"/>
      <c r="D85" s="60"/>
      <c r="E85" s="60"/>
      <c r="F85" s="60"/>
      <c r="G85" s="60"/>
      <c r="I85" s="60"/>
    </row>
    <row r="86" spans="1:12" ht="15" thickBot="1" x14ac:dyDescent="0.25">
      <c r="B86" s="88"/>
      <c r="C86" s="88"/>
      <c r="D86" s="88"/>
      <c r="E86" s="88">
        <v>2024</v>
      </c>
      <c r="F86" s="88">
        <v>2025</v>
      </c>
      <c r="G86" s="88">
        <v>2026</v>
      </c>
      <c r="I86" s="55"/>
    </row>
    <row r="87" spans="1:12" ht="15.75" thickTop="1" thickBot="1" x14ac:dyDescent="0.25">
      <c r="B87" s="88" t="s">
        <v>20</v>
      </c>
      <c r="C87" s="88"/>
      <c r="D87" s="89"/>
      <c r="E87" s="89"/>
      <c r="F87" s="89"/>
      <c r="G87" s="89"/>
      <c r="H87" s="311" t="s">
        <v>571</v>
      </c>
      <c r="I87" s="313" t="s">
        <v>666</v>
      </c>
      <c r="J87" s="312"/>
      <c r="K87" s="312"/>
      <c r="L87" s="313"/>
    </row>
    <row r="88" spans="1:12" ht="15" thickTop="1" x14ac:dyDescent="0.2">
      <c r="B88" s="88" t="s">
        <v>2</v>
      </c>
      <c r="C88" s="88"/>
      <c r="D88" s="89"/>
      <c r="E88" s="89"/>
      <c r="F88" s="89"/>
      <c r="G88" s="89"/>
      <c r="I88" s="278"/>
    </row>
    <row r="89" spans="1:12" x14ac:dyDescent="0.2">
      <c r="B89" s="88" t="s">
        <v>21</v>
      </c>
      <c r="C89" s="88"/>
      <c r="D89" s="89"/>
      <c r="E89" s="89"/>
      <c r="F89" s="89"/>
      <c r="G89" s="89"/>
      <c r="I89" s="278"/>
    </row>
    <row r="90" spans="1:12" x14ac:dyDescent="0.2">
      <c r="B90" s="88" t="s">
        <v>4</v>
      </c>
      <c r="C90" s="88"/>
      <c r="D90" s="89"/>
      <c r="E90" s="89"/>
      <c r="F90" s="89"/>
      <c r="G90" s="89"/>
      <c r="I90" s="278"/>
    </row>
    <row r="91" spans="1:12" x14ac:dyDescent="0.2">
      <c r="B91" s="88" t="s">
        <v>5</v>
      </c>
      <c r="C91" s="88"/>
      <c r="D91" s="89"/>
      <c r="E91" s="89"/>
      <c r="F91" s="89"/>
      <c r="G91" s="89"/>
      <c r="I91" s="278"/>
    </row>
    <row r="92" spans="1:12" x14ac:dyDescent="0.2">
      <c r="B92" s="88" t="s">
        <v>6</v>
      </c>
      <c r="C92" s="88"/>
      <c r="D92" s="89"/>
      <c r="E92" s="89"/>
      <c r="F92" s="89"/>
      <c r="G92" s="89"/>
      <c r="I92" s="278"/>
    </row>
    <row r="93" spans="1:12" x14ac:dyDescent="0.2">
      <c r="B93" s="88"/>
      <c r="C93" s="88"/>
      <c r="D93" s="89"/>
      <c r="E93" s="89"/>
      <c r="F93" s="89"/>
      <c r="G93" s="89"/>
      <c r="I93" s="278"/>
    </row>
    <row r="94" spans="1:12" x14ac:dyDescent="0.2">
      <c r="B94" s="88" t="s">
        <v>8</v>
      </c>
      <c r="C94" s="88"/>
      <c r="D94" s="89"/>
      <c r="E94" s="89">
        <v>0</v>
      </c>
      <c r="F94" s="89">
        <v>0</v>
      </c>
      <c r="G94" s="89">
        <v>0</v>
      </c>
      <c r="I94" s="278"/>
    </row>
    <row r="95" spans="1:12" x14ac:dyDescent="0.2">
      <c r="B95" s="74" t="s">
        <v>19</v>
      </c>
      <c r="C95" s="74"/>
      <c r="D95" s="89"/>
      <c r="E95" s="89"/>
      <c r="F95" s="89"/>
      <c r="G95" s="89"/>
      <c r="I95" s="278"/>
    </row>
    <row r="96" spans="1:12" x14ac:dyDescent="0.2">
      <c r="B96" s="53" t="s">
        <v>22</v>
      </c>
      <c r="D96" s="55"/>
      <c r="E96" s="55"/>
      <c r="F96" s="55"/>
      <c r="G96" s="55"/>
      <c r="I96" s="55"/>
    </row>
    <row r="99" spans="2:9" x14ac:dyDescent="0.2">
      <c r="B99" s="53" t="s">
        <v>310</v>
      </c>
    </row>
    <row r="100" spans="2:9" x14ac:dyDescent="0.2">
      <c r="B100" s="88" t="s">
        <v>304</v>
      </c>
      <c r="C100" s="88" t="s">
        <v>51</v>
      </c>
      <c r="D100" s="88"/>
      <c r="E100" s="88"/>
      <c r="F100" s="88"/>
      <c r="G100" s="88"/>
      <c r="H100" s="270" t="s">
        <v>477</v>
      </c>
      <c r="I100" s="55"/>
    </row>
    <row r="101" spans="2:9" x14ac:dyDescent="0.2">
      <c r="B101" s="88" t="s">
        <v>305</v>
      </c>
      <c r="C101" s="88" t="s">
        <v>51</v>
      </c>
      <c r="D101" s="89"/>
      <c r="E101" s="89"/>
      <c r="F101" s="89"/>
      <c r="G101" s="89"/>
      <c r="H101" s="270" t="s">
        <v>426</v>
      </c>
      <c r="I101" s="278"/>
    </row>
    <row r="102" spans="2:9" x14ac:dyDescent="0.2">
      <c r="B102" s="88"/>
      <c r="C102" s="88" t="s">
        <v>50</v>
      </c>
      <c r="D102" s="89" t="s">
        <v>306</v>
      </c>
      <c r="E102" s="89" t="s">
        <v>306</v>
      </c>
      <c r="F102" s="89" t="s">
        <v>306</v>
      </c>
      <c r="G102" s="89"/>
      <c r="H102" s="270" t="s">
        <v>478</v>
      </c>
      <c r="I102" s="278"/>
    </row>
    <row r="103" spans="2:9" x14ac:dyDescent="0.2">
      <c r="B103" s="88" t="s">
        <v>307</v>
      </c>
      <c r="C103" s="88" t="s">
        <v>51</v>
      </c>
      <c r="D103" s="89"/>
      <c r="E103" s="89"/>
      <c r="F103" s="89"/>
      <c r="G103" s="89" t="s">
        <v>301</v>
      </c>
      <c r="H103" s="270" t="s">
        <v>419</v>
      </c>
      <c r="I103" s="278"/>
    </row>
    <row r="104" spans="2:9" x14ac:dyDescent="0.2">
      <c r="B104" s="88"/>
      <c r="C104" s="88" t="s">
        <v>50</v>
      </c>
      <c r="D104" s="89" t="s">
        <v>306</v>
      </c>
      <c r="E104" s="89" t="s">
        <v>306</v>
      </c>
      <c r="F104" s="89" t="s">
        <v>306</v>
      </c>
      <c r="G104" s="89"/>
      <c r="H104" s="270" t="s">
        <v>433</v>
      </c>
      <c r="I104" s="278"/>
    </row>
    <row r="105" spans="2:9" x14ac:dyDescent="0.2">
      <c r="B105" s="88" t="s">
        <v>308</v>
      </c>
      <c r="C105" s="88" t="s">
        <v>51</v>
      </c>
      <c r="D105" s="89"/>
      <c r="E105" s="89"/>
      <c r="F105" s="89"/>
      <c r="G105" s="89" t="s">
        <v>302</v>
      </c>
      <c r="H105" s="270" t="s">
        <v>436</v>
      </c>
      <c r="I105" s="278"/>
    </row>
    <row r="106" spans="2:9" x14ac:dyDescent="0.2">
      <c r="B106" s="88"/>
      <c r="C106" s="88" t="s">
        <v>50</v>
      </c>
      <c r="D106" s="89" t="s">
        <v>306</v>
      </c>
      <c r="E106" s="89" t="s">
        <v>306</v>
      </c>
      <c r="F106" s="89" t="s">
        <v>306</v>
      </c>
      <c r="G106" s="89"/>
      <c r="H106" s="270" t="s">
        <v>437</v>
      </c>
      <c r="I106" s="278"/>
    </row>
    <row r="107" spans="2:9" x14ac:dyDescent="0.2">
      <c r="B107" s="88" t="s">
        <v>309</v>
      </c>
      <c r="C107" s="88" t="s">
        <v>51</v>
      </c>
      <c r="D107" s="88"/>
      <c r="E107" s="88"/>
      <c r="F107" s="88"/>
      <c r="G107" s="88" t="s">
        <v>303</v>
      </c>
      <c r="H107" s="270" t="s">
        <v>438</v>
      </c>
      <c r="I107" s="55"/>
    </row>
    <row r="108" spans="2:9" x14ac:dyDescent="0.2">
      <c r="B108" s="88"/>
      <c r="C108" s="88" t="s">
        <v>50</v>
      </c>
      <c r="D108" s="89" t="s">
        <v>306</v>
      </c>
      <c r="E108" s="89" t="s">
        <v>306</v>
      </c>
      <c r="F108" s="89" t="s">
        <v>306</v>
      </c>
      <c r="G108" s="89"/>
      <c r="H108" s="270" t="s">
        <v>439</v>
      </c>
      <c r="I108" s="278"/>
    </row>
  </sheetData>
  <mergeCells count="6">
    <mergeCell ref="C20:G20"/>
    <mergeCell ref="C34:H34"/>
    <mergeCell ref="A9:A10"/>
    <mergeCell ref="A11:A12"/>
    <mergeCell ref="A13:A14"/>
    <mergeCell ref="C15:G15"/>
  </mergeCells>
  <hyperlinks>
    <hyperlink ref="I87" r:id="rId1" xr:uid="{BCEBD43E-B0EB-4098-AFFD-BA8F255B0E17}"/>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6C4D-4E09-4746-8C55-074658E5E1FD}">
  <dimension ref="A1:AQ102"/>
  <sheetViews>
    <sheetView topLeftCell="A13" zoomScale="90" zoomScaleNormal="90" workbookViewId="0">
      <selection activeCell="J31" sqref="J31:K31"/>
    </sheetView>
  </sheetViews>
  <sheetFormatPr defaultColWidth="8.7109375" defaultRowHeight="15" x14ac:dyDescent="0.25"/>
  <cols>
    <col min="2" max="2" width="47.28515625" customWidth="1"/>
    <col min="3" max="3" width="11.28515625" customWidth="1"/>
    <col min="4" max="4" width="16.42578125" customWidth="1"/>
    <col min="5" max="5" width="14.140625" customWidth="1"/>
    <col min="6" max="6" width="13.85546875" customWidth="1"/>
    <col min="7" max="7" width="14.140625" customWidth="1"/>
    <col min="8" max="8" width="50.7109375" customWidth="1"/>
    <col min="9" max="9" width="18.7109375" customWidth="1"/>
    <col min="10" max="10" width="17.85546875" customWidth="1"/>
    <col min="11" max="11" width="55.7109375" customWidth="1"/>
    <col min="12" max="12" width="12" customWidth="1"/>
    <col min="13" max="13" width="14" customWidth="1"/>
    <col min="14" max="14" width="12.7109375" customWidth="1"/>
    <col min="15" max="15" width="19.42578125" customWidth="1"/>
    <col min="16" max="16" width="13" customWidth="1"/>
    <col min="17" max="17" width="13.42578125" customWidth="1"/>
    <col min="18" max="18" width="20.42578125" customWidth="1"/>
  </cols>
  <sheetData>
    <row r="1" spans="1:43" ht="15.75" x14ac:dyDescent="0.25">
      <c r="A1" s="646" t="s">
        <v>474</v>
      </c>
      <c r="B1" s="646"/>
      <c r="C1" s="646"/>
      <c r="D1" s="646"/>
      <c r="E1" s="646"/>
      <c r="F1" s="646"/>
      <c r="G1" s="646"/>
      <c r="H1" s="646"/>
      <c r="I1" s="646"/>
      <c r="J1" s="646"/>
      <c r="K1" s="274"/>
    </row>
    <row r="2" spans="1:43" ht="15.75" thickBot="1" x14ac:dyDescent="0.3">
      <c r="A2" s="3"/>
      <c r="B2" s="3"/>
      <c r="C2" s="3"/>
      <c r="D2" s="3"/>
      <c r="E2" s="3"/>
      <c r="F2" s="3"/>
      <c r="G2" s="3"/>
      <c r="H2" s="3"/>
      <c r="I2" s="3"/>
      <c r="J2" s="4"/>
    </row>
    <row r="3" spans="1:43" s="1" customFormat="1" ht="15.75" thickTop="1" x14ac:dyDescent="0.25">
      <c r="B3" s="162" t="s">
        <v>371</v>
      </c>
      <c r="C3" s="162" t="s">
        <v>371</v>
      </c>
      <c r="D3" s="163">
        <v>2023</v>
      </c>
      <c r="E3" s="163">
        <v>2024</v>
      </c>
      <c r="F3" s="163">
        <v>2025</v>
      </c>
      <c r="G3" s="164">
        <v>2026</v>
      </c>
      <c r="H3" s="277"/>
      <c r="I3" s="279"/>
      <c r="L3"/>
      <c r="M3"/>
      <c r="N3"/>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s="1" customFormat="1" ht="27.75" customHeight="1" x14ac:dyDescent="0.25">
      <c r="B4" s="165" t="s">
        <v>23</v>
      </c>
      <c r="C4" s="165" t="s">
        <v>23</v>
      </c>
      <c r="D4" s="153">
        <v>5000000</v>
      </c>
      <c r="E4" s="153">
        <f>+(D4*J5)+D4</f>
        <v>5125000</v>
      </c>
      <c r="F4" s="153">
        <f>+(E4*J5)+E4</f>
        <v>5253125</v>
      </c>
      <c r="G4" s="166">
        <f>+(F4*J5)+F4</f>
        <v>5384453.125</v>
      </c>
      <c r="H4" s="56"/>
      <c r="I4" s="280"/>
      <c r="J4" s="90" t="s">
        <v>24</v>
      </c>
      <c r="L4"/>
      <c r="M4"/>
      <c r="N4"/>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s="1" customFormat="1" ht="15.75" thickBot="1" x14ac:dyDescent="0.3">
      <c r="B5" s="167" t="s">
        <v>25</v>
      </c>
      <c r="C5" s="167" t="s">
        <v>25</v>
      </c>
      <c r="D5" s="168">
        <v>2000000</v>
      </c>
      <c r="E5" s="168">
        <f>+(D5*J5)+D5</f>
        <v>2050000</v>
      </c>
      <c r="F5" s="168">
        <f>+(E5*J5)+E5</f>
        <v>2101250</v>
      </c>
      <c r="G5" s="169">
        <f>+(F5*J5)+F5</f>
        <v>2153781.25</v>
      </c>
      <c r="H5" s="56"/>
      <c r="I5" s="280"/>
      <c r="J5" s="91">
        <v>2.5000000000000001E-2</v>
      </c>
      <c r="L5"/>
      <c r="M5"/>
      <c r="N5"/>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33" customHeight="1" thickTop="1" x14ac:dyDescent="0.3">
      <c r="A6" s="48"/>
      <c r="B6" s="745" t="s">
        <v>475</v>
      </c>
      <c r="C6" s="745"/>
      <c r="D6" s="745"/>
      <c r="E6" s="745"/>
      <c r="F6" s="745"/>
      <c r="G6" s="745"/>
      <c r="H6" s="281"/>
      <c r="I6" s="281"/>
      <c r="J6" s="48"/>
      <c r="K6" s="145"/>
    </row>
    <row r="7" spans="1:43" ht="18" customHeight="1" x14ac:dyDescent="0.25">
      <c r="A7" s="146"/>
      <c r="B7" s="146"/>
      <c r="C7" s="146"/>
      <c r="D7" s="49"/>
      <c r="E7" s="49"/>
      <c r="F7" s="49"/>
      <c r="G7" s="49"/>
      <c r="H7" s="48"/>
      <c r="J7" s="48"/>
      <c r="K7" s="145"/>
    </row>
    <row r="8" spans="1:43" ht="33" customHeight="1" x14ac:dyDescent="0.25">
      <c r="A8" s="146"/>
      <c r="B8" s="146" t="s">
        <v>476</v>
      </c>
      <c r="C8" s="146"/>
      <c r="D8" s="49"/>
      <c r="E8" s="49"/>
      <c r="F8" s="49"/>
      <c r="G8" s="49"/>
      <c r="H8" s="48"/>
      <c r="I8" s="48"/>
      <c r="J8" s="48"/>
    </row>
    <row r="9" spans="1:43" ht="33" customHeight="1" x14ac:dyDescent="0.25">
      <c r="A9" s="49"/>
      <c r="B9" s="460"/>
      <c r="C9" s="460"/>
      <c r="D9" s="460">
        <v>2023</v>
      </c>
      <c r="E9" s="460">
        <v>2024</v>
      </c>
      <c r="F9" s="460">
        <v>2025</v>
      </c>
      <c r="G9" s="460">
        <v>2026</v>
      </c>
      <c r="H9" s="460" t="s">
        <v>641</v>
      </c>
      <c r="I9" s="460" t="s">
        <v>574</v>
      </c>
      <c r="J9" s="50"/>
      <c r="K9" s="145"/>
    </row>
    <row r="10" spans="1:43" ht="33" customHeight="1" x14ac:dyDescent="0.25">
      <c r="A10" s="6">
        <v>1.1000000000000001</v>
      </c>
      <c r="B10" s="308" t="s">
        <v>648</v>
      </c>
      <c r="C10" s="308" t="s">
        <v>51</v>
      </c>
      <c r="D10" s="452">
        <v>14000000</v>
      </c>
      <c r="E10" s="452">
        <f>+D10*1.03</f>
        <v>14420000</v>
      </c>
      <c r="F10" s="452">
        <f>+E10*1.03</f>
        <v>14852600</v>
      </c>
      <c r="G10" s="452">
        <f>+F10*1.03</f>
        <v>15298178</v>
      </c>
      <c r="H10" s="462" t="s">
        <v>647</v>
      </c>
      <c r="I10" s="461"/>
      <c r="K10" s="274"/>
    </row>
    <row r="11" spans="1:43" ht="33" customHeight="1" x14ac:dyDescent="0.25">
      <c r="A11" s="6">
        <v>1.2</v>
      </c>
      <c r="B11" s="462" t="s">
        <v>649</v>
      </c>
      <c r="C11" s="308" t="s">
        <v>50</v>
      </c>
      <c r="D11" s="147">
        <v>0</v>
      </c>
      <c r="E11" s="463">
        <v>0</v>
      </c>
      <c r="F11" s="463">
        <v>0.05</v>
      </c>
      <c r="G11" s="463">
        <v>0.05</v>
      </c>
      <c r="H11" s="462" t="s">
        <v>642</v>
      </c>
      <c r="I11" s="461"/>
      <c r="K11" s="269"/>
    </row>
    <row r="12" spans="1:43" ht="33" customHeight="1" x14ac:dyDescent="0.25">
      <c r="A12" s="6">
        <v>1.3</v>
      </c>
      <c r="B12" s="462" t="s">
        <v>650</v>
      </c>
      <c r="C12" s="464" t="s">
        <v>51</v>
      </c>
      <c r="D12" s="452">
        <f>+D10+(+D10*D11)</f>
        <v>14000000</v>
      </c>
      <c r="E12" s="452">
        <f>+E10+(+E10*E11)</f>
        <v>14420000</v>
      </c>
      <c r="F12" s="452">
        <f>+F10+(+F10*F11)</f>
        <v>15595230</v>
      </c>
      <c r="G12" s="452">
        <f>+G10+(+G10*G11)</f>
        <v>16063086.9</v>
      </c>
      <c r="H12" s="452" t="s">
        <v>651</v>
      </c>
      <c r="I12" s="461"/>
      <c r="K12" s="269"/>
    </row>
    <row r="13" spans="1:43" ht="49.5" customHeight="1" x14ac:dyDescent="0.25">
      <c r="A13" s="6">
        <v>1.4</v>
      </c>
      <c r="B13" s="308" t="s">
        <v>664</v>
      </c>
      <c r="C13" s="308" t="s">
        <v>50</v>
      </c>
      <c r="D13" s="463">
        <v>1</v>
      </c>
      <c r="E13" s="463">
        <v>1</v>
      </c>
      <c r="F13" s="463">
        <v>1</v>
      </c>
      <c r="G13" s="463">
        <v>1</v>
      </c>
      <c r="H13" s="286" t="s">
        <v>740</v>
      </c>
      <c r="I13" s="463"/>
      <c r="K13" s="307"/>
    </row>
    <row r="14" spans="1:43" ht="49.5" customHeight="1" x14ac:dyDescent="0.25">
      <c r="A14" s="6">
        <v>1.5</v>
      </c>
      <c r="B14" s="308" t="s">
        <v>26</v>
      </c>
      <c r="C14" s="308" t="s">
        <v>51</v>
      </c>
      <c r="D14" s="452">
        <f>+D12*D13</f>
        <v>14000000</v>
      </c>
      <c r="E14" s="452">
        <f t="shared" ref="E14:G14" si="0">+E12*E13</f>
        <v>14420000</v>
      </c>
      <c r="F14" s="452">
        <f t="shared" si="0"/>
        <v>15595230</v>
      </c>
      <c r="G14" s="452">
        <f t="shared" si="0"/>
        <v>16063086.9</v>
      </c>
      <c r="H14" s="462"/>
      <c r="I14" s="463"/>
      <c r="K14" s="307"/>
    </row>
    <row r="15" spans="1:43" ht="33" customHeight="1" x14ac:dyDescent="0.25">
      <c r="A15" s="7">
        <v>1.6</v>
      </c>
      <c r="B15" s="286" t="s">
        <v>581</v>
      </c>
      <c r="C15" s="286" t="s">
        <v>50</v>
      </c>
      <c r="D15" s="490">
        <v>0.15</v>
      </c>
      <c r="E15" s="490">
        <v>0.15</v>
      </c>
      <c r="F15" s="490">
        <v>0.15</v>
      </c>
      <c r="G15" s="490">
        <v>0.15</v>
      </c>
      <c r="H15" s="286" t="s">
        <v>585</v>
      </c>
      <c r="I15" s="490"/>
    </row>
    <row r="16" spans="1:43" ht="33" customHeight="1" x14ac:dyDescent="0.25">
      <c r="A16" s="7">
        <v>1.7</v>
      </c>
      <c r="B16" s="286" t="s">
        <v>751</v>
      </c>
      <c r="C16" s="286" t="s">
        <v>50</v>
      </c>
      <c r="D16" s="452">
        <f>+D14+(+D14*D15)</f>
        <v>16100000</v>
      </c>
      <c r="E16" s="452">
        <f t="shared" ref="E16" si="1">+E14+(+E14*E15)</f>
        <v>16583000</v>
      </c>
      <c r="F16" s="452">
        <f t="shared" ref="F16" si="2">+F14+(+F14*F15)</f>
        <v>17934514.5</v>
      </c>
      <c r="G16" s="452">
        <f t="shared" ref="G16" si="3">+G14+(+G14*G15)</f>
        <v>18472549.935000002</v>
      </c>
      <c r="H16" s="490" t="s">
        <v>660</v>
      </c>
      <c r="I16" s="490"/>
    </row>
    <row r="17" spans="1:12" ht="25.5" customHeight="1" x14ac:dyDescent="0.25">
      <c r="A17" s="63">
        <v>2.2999999999999998</v>
      </c>
      <c r="B17" s="755" t="s">
        <v>653</v>
      </c>
      <c r="C17" s="150" t="s">
        <v>50</v>
      </c>
      <c r="D17" s="480">
        <v>0.65</v>
      </c>
      <c r="E17" s="480">
        <v>0.65</v>
      </c>
      <c r="F17" s="480">
        <v>0.65</v>
      </c>
      <c r="G17" s="480">
        <v>0.65</v>
      </c>
      <c r="H17" s="465" t="s">
        <v>652</v>
      </c>
      <c r="I17" s="465"/>
      <c r="J17" s="746"/>
      <c r="K17" s="746"/>
      <c r="L17" s="269"/>
    </row>
    <row r="18" spans="1:12" ht="25.5" customHeight="1" x14ac:dyDescent="0.25">
      <c r="A18" s="63"/>
      <c r="B18" s="756"/>
      <c r="C18" s="150" t="s">
        <v>51</v>
      </c>
      <c r="D18" s="467">
        <f>+D16*D17</f>
        <v>10465000</v>
      </c>
      <c r="E18" s="467">
        <f t="shared" ref="E18:G18" si="4">+E16*E17</f>
        <v>10778950</v>
      </c>
      <c r="F18" s="467">
        <f t="shared" si="4"/>
        <v>11657434.425000001</v>
      </c>
      <c r="G18" s="467">
        <f t="shared" si="4"/>
        <v>12007157.457750002</v>
      </c>
      <c r="H18" s="466"/>
      <c r="I18" s="465"/>
      <c r="J18" s="283"/>
      <c r="K18" s="283"/>
      <c r="L18" s="269"/>
    </row>
    <row r="19" spans="1:12" ht="25.5" customHeight="1" x14ac:dyDescent="0.25">
      <c r="A19" s="63">
        <v>2.4</v>
      </c>
      <c r="B19" s="757" t="s">
        <v>429</v>
      </c>
      <c r="C19" s="468" t="s">
        <v>50</v>
      </c>
      <c r="D19" s="481">
        <v>0.05</v>
      </c>
      <c r="E19" s="481">
        <v>0.05</v>
      </c>
      <c r="F19" s="481">
        <v>0.15</v>
      </c>
      <c r="G19" s="481">
        <v>0.15</v>
      </c>
      <c r="H19" s="469" t="s">
        <v>654</v>
      </c>
      <c r="I19" s="469"/>
      <c r="J19" s="746"/>
      <c r="K19" s="746"/>
      <c r="L19" s="269"/>
    </row>
    <row r="20" spans="1:12" ht="25.5" customHeight="1" x14ac:dyDescent="0.25">
      <c r="A20" s="63"/>
      <c r="B20" s="758"/>
      <c r="C20" s="468" t="s">
        <v>51</v>
      </c>
      <c r="D20" s="470">
        <f>+D16*D19</f>
        <v>805000</v>
      </c>
      <c r="E20" s="470">
        <f t="shared" ref="E20:G20" si="5">+E16*E19</f>
        <v>829150</v>
      </c>
      <c r="F20" s="470">
        <f t="shared" si="5"/>
        <v>2690177.1749999998</v>
      </c>
      <c r="G20" s="470">
        <f t="shared" si="5"/>
        <v>2770882.4902500003</v>
      </c>
      <c r="H20" s="471"/>
      <c r="I20" s="469"/>
      <c r="J20" s="283"/>
      <c r="K20" s="283"/>
      <c r="L20" s="269"/>
    </row>
    <row r="21" spans="1:12" ht="25.5" customHeight="1" x14ac:dyDescent="0.25">
      <c r="A21" s="63">
        <v>2.5</v>
      </c>
      <c r="B21" s="759" t="s">
        <v>430</v>
      </c>
      <c r="C21" s="473" t="s">
        <v>50</v>
      </c>
      <c r="D21" s="403">
        <v>0.3</v>
      </c>
      <c r="E21" s="403">
        <v>0.3</v>
      </c>
      <c r="F21" s="403">
        <v>0.2</v>
      </c>
      <c r="G21" s="403">
        <v>0.2</v>
      </c>
      <c r="H21" s="474" t="s">
        <v>655</v>
      </c>
      <c r="I21" s="474"/>
      <c r="J21" s="746"/>
      <c r="K21" s="746"/>
      <c r="L21" s="269"/>
    </row>
    <row r="22" spans="1:12" ht="25.5" customHeight="1" x14ac:dyDescent="0.25">
      <c r="A22" s="63"/>
      <c r="B22" s="760"/>
      <c r="C22" s="473" t="s">
        <v>51</v>
      </c>
      <c r="D22" s="475">
        <f>+D16*D21</f>
        <v>4830000</v>
      </c>
      <c r="E22" s="475">
        <f t="shared" ref="E22:G22" si="6">+E16*E21</f>
        <v>4974900</v>
      </c>
      <c r="F22" s="475">
        <f t="shared" si="6"/>
        <v>3586902.9000000004</v>
      </c>
      <c r="G22" s="475">
        <f t="shared" si="6"/>
        <v>3694509.9870000007</v>
      </c>
      <c r="H22" s="476"/>
      <c r="I22" s="474"/>
      <c r="J22" s="283"/>
      <c r="K22" s="283"/>
      <c r="L22" s="269"/>
    </row>
    <row r="23" spans="1:12" s="284" customFormat="1" ht="19.5" customHeight="1" x14ac:dyDescent="0.25">
      <c r="A23" s="284">
        <v>3</v>
      </c>
      <c r="B23" s="765" t="s">
        <v>432</v>
      </c>
      <c r="C23" s="766"/>
      <c r="D23" s="766"/>
      <c r="E23" s="766"/>
      <c r="F23" s="766"/>
      <c r="G23" s="766"/>
      <c r="H23" s="766"/>
      <c r="I23" s="766"/>
      <c r="K23" s="285"/>
    </row>
    <row r="24" spans="1:12" x14ac:dyDescent="0.25">
      <c r="A24">
        <v>3.1</v>
      </c>
      <c r="B24" s="462" t="s">
        <v>27</v>
      </c>
      <c r="C24" s="462"/>
      <c r="D24" s="488"/>
      <c r="E24" s="488"/>
      <c r="F24" s="488"/>
      <c r="G24" s="488"/>
      <c r="H24" s="488"/>
      <c r="I24" s="488"/>
      <c r="L24" s="53"/>
    </row>
    <row r="25" spans="1:12" ht="33" customHeight="1" x14ac:dyDescent="0.25">
      <c r="A25" s="63" t="s">
        <v>582</v>
      </c>
      <c r="B25" s="286" t="s">
        <v>28</v>
      </c>
      <c r="C25" s="286" t="s">
        <v>50</v>
      </c>
      <c r="D25" s="489">
        <v>0.2</v>
      </c>
      <c r="E25" s="489">
        <v>0.2</v>
      </c>
      <c r="F25" s="489">
        <v>0.2</v>
      </c>
      <c r="G25" s="489">
        <v>0.2</v>
      </c>
      <c r="H25" s="489" t="s">
        <v>656</v>
      </c>
      <c r="I25" s="489"/>
      <c r="L25" s="53"/>
    </row>
    <row r="26" spans="1:12" ht="33" customHeight="1" x14ac:dyDescent="0.25">
      <c r="A26" s="63" t="s">
        <v>583</v>
      </c>
      <c r="B26" s="286" t="s">
        <v>658</v>
      </c>
      <c r="C26" s="286" t="s">
        <v>50</v>
      </c>
      <c r="D26" s="452">
        <f>+D16*D25</f>
        <v>3220000</v>
      </c>
      <c r="E26" s="452">
        <f t="shared" ref="E26:G26" si="7">+E16*E25</f>
        <v>3316600</v>
      </c>
      <c r="F26" s="452">
        <f t="shared" si="7"/>
        <v>3586902.9000000004</v>
      </c>
      <c r="G26" s="452">
        <f t="shared" si="7"/>
        <v>3694509.9870000007</v>
      </c>
      <c r="H26" s="490" t="s">
        <v>659</v>
      </c>
      <c r="I26" s="490"/>
    </row>
    <row r="27" spans="1:12" ht="33" customHeight="1" x14ac:dyDescent="0.25">
      <c r="A27" s="63" t="s">
        <v>584</v>
      </c>
      <c r="B27" s="286" t="s">
        <v>29</v>
      </c>
      <c r="C27" s="286" t="s">
        <v>50</v>
      </c>
      <c r="D27" s="490">
        <v>0.8</v>
      </c>
      <c r="E27" s="490">
        <v>0.8</v>
      </c>
      <c r="F27" s="490">
        <v>0.8</v>
      </c>
      <c r="G27" s="490">
        <v>0.8</v>
      </c>
      <c r="H27" s="490" t="s">
        <v>657</v>
      </c>
      <c r="I27" s="490"/>
    </row>
    <row r="28" spans="1:12" ht="33" customHeight="1" x14ac:dyDescent="0.25">
      <c r="A28" s="63" t="s">
        <v>663</v>
      </c>
      <c r="B28" s="286" t="s">
        <v>661</v>
      </c>
      <c r="C28" s="286" t="s">
        <v>50</v>
      </c>
      <c r="D28" s="452">
        <f>+D16*D27</f>
        <v>12880000</v>
      </c>
      <c r="E28" s="452">
        <f t="shared" ref="E28:G28" si="8">+E16*E27</f>
        <v>13266400</v>
      </c>
      <c r="F28" s="452">
        <f t="shared" si="8"/>
        <v>14347611.600000001</v>
      </c>
      <c r="G28" s="452">
        <f t="shared" si="8"/>
        <v>14778039.948000003</v>
      </c>
      <c r="H28" s="490" t="s">
        <v>660</v>
      </c>
      <c r="I28" s="490"/>
    </row>
    <row r="29" spans="1:12" ht="25.5" customHeight="1" x14ac:dyDescent="0.25">
      <c r="A29" s="63">
        <v>4.0999999999999996</v>
      </c>
      <c r="B29" s="761" t="s">
        <v>431</v>
      </c>
      <c r="C29" s="151" t="s">
        <v>50</v>
      </c>
      <c r="D29" s="480">
        <v>1</v>
      </c>
      <c r="E29" s="480">
        <v>1</v>
      </c>
      <c r="F29" s="480">
        <v>1</v>
      </c>
      <c r="G29" s="480">
        <v>1</v>
      </c>
      <c r="H29" s="479"/>
      <c r="I29" s="479" t="s">
        <v>433</v>
      </c>
    </row>
    <row r="30" spans="1:12" ht="25.5" customHeight="1" x14ac:dyDescent="0.25">
      <c r="A30" s="63"/>
      <c r="B30" s="761"/>
      <c r="C30" s="151" t="s">
        <v>51</v>
      </c>
      <c r="D30" s="477">
        <f>+D18*D29</f>
        <v>10465000</v>
      </c>
      <c r="E30" s="477">
        <f t="shared" ref="E30:G30" si="9">+E18*E29</f>
        <v>10778950</v>
      </c>
      <c r="F30" s="477">
        <f t="shared" si="9"/>
        <v>11657434.425000001</v>
      </c>
      <c r="G30" s="477">
        <f t="shared" si="9"/>
        <v>12007157.457750002</v>
      </c>
      <c r="H30" s="478"/>
      <c r="I30" s="479" t="s">
        <v>419</v>
      </c>
      <c r="J30" s="283"/>
      <c r="K30" s="283"/>
      <c r="L30" s="269"/>
    </row>
    <row r="31" spans="1:12" ht="18.95" customHeight="1" x14ac:dyDescent="0.25">
      <c r="A31" s="63">
        <v>4.2</v>
      </c>
      <c r="B31" s="761" t="s">
        <v>434</v>
      </c>
      <c r="C31" s="151" t="s">
        <v>50</v>
      </c>
      <c r="D31" s="480">
        <v>0.2</v>
      </c>
      <c r="E31" s="480">
        <v>0.2</v>
      </c>
      <c r="F31" s="480">
        <v>0.2</v>
      </c>
      <c r="G31" s="480">
        <v>0.2</v>
      </c>
      <c r="H31" s="479"/>
      <c r="I31" s="479" t="s">
        <v>437</v>
      </c>
      <c r="J31" s="746"/>
      <c r="K31" s="746"/>
      <c r="L31" s="269"/>
    </row>
    <row r="32" spans="1:12" ht="18.95" customHeight="1" x14ac:dyDescent="0.25">
      <c r="A32" s="63"/>
      <c r="B32" s="769"/>
      <c r="C32" s="151" t="s">
        <v>51</v>
      </c>
      <c r="D32" s="477">
        <f>+D30*D31</f>
        <v>2093000</v>
      </c>
      <c r="E32" s="477">
        <f t="shared" ref="E32:G32" si="10">+E30*E31</f>
        <v>2155790</v>
      </c>
      <c r="F32" s="477">
        <f t="shared" si="10"/>
        <v>2331486.8850000002</v>
      </c>
      <c r="G32" s="477">
        <f t="shared" si="10"/>
        <v>2401431.4915500004</v>
      </c>
      <c r="H32" s="479"/>
      <c r="I32" s="479" t="s">
        <v>436</v>
      </c>
      <c r="J32" s="283"/>
      <c r="K32" s="283"/>
      <c r="L32" s="269"/>
    </row>
    <row r="33" spans="1:18" ht="18.95" customHeight="1" x14ac:dyDescent="0.25">
      <c r="A33" s="63">
        <v>4.3</v>
      </c>
      <c r="B33" s="749" t="s">
        <v>435</v>
      </c>
      <c r="C33" s="151" t="s">
        <v>50</v>
      </c>
      <c r="D33" s="480">
        <v>0.8</v>
      </c>
      <c r="E33" s="480">
        <v>0.8</v>
      </c>
      <c r="F33" s="480">
        <v>0.8</v>
      </c>
      <c r="G33" s="480">
        <v>0.8</v>
      </c>
      <c r="H33" s="478"/>
      <c r="I33" s="479" t="s">
        <v>669</v>
      </c>
      <c r="J33" s="746"/>
      <c r="K33" s="746"/>
      <c r="L33" s="269"/>
    </row>
    <row r="34" spans="1:18" ht="18.95" customHeight="1" x14ac:dyDescent="0.25">
      <c r="A34" s="63"/>
      <c r="B34" s="750"/>
      <c r="C34" s="151" t="s">
        <v>51</v>
      </c>
      <c r="D34" s="477">
        <f>+D30*D33</f>
        <v>8372000</v>
      </c>
      <c r="E34" s="477">
        <f t="shared" ref="E34:G34" si="11">+E30*E33</f>
        <v>8623160</v>
      </c>
      <c r="F34" s="477">
        <f t="shared" si="11"/>
        <v>9325947.540000001</v>
      </c>
      <c r="G34" s="477">
        <f t="shared" si="11"/>
        <v>9605725.9662000015</v>
      </c>
      <c r="H34" s="478"/>
      <c r="I34" s="479" t="s">
        <v>438</v>
      </c>
      <c r="J34" s="283"/>
      <c r="K34" s="283"/>
      <c r="L34" s="269"/>
    </row>
    <row r="35" spans="1:18" ht="25.5" customHeight="1" x14ac:dyDescent="0.25">
      <c r="A35" s="63">
        <v>5.0999999999999996</v>
      </c>
      <c r="B35" s="747" t="s">
        <v>662</v>
      </c>
      <c r="C35" s="287" t="s">
        <v>51</v>
      </c>
      <c r="D35" s="482">
        <v>1</v>
      </c>
      <c r="E35" s="482">
        <v>1</v>
      </c>
      <c r="F35" s="482">
        <v>1</v>
      </c>
      <c r="G35" s="482">
        <v>1</v>
      </c>
      <c r="H35" s="289"/>
      <c r="I35" s="288" t="s">
        <v>442</v>
      </c>
      <c r="J35" s="746"/>
      <c r="K35" s="746"/>
      <c r="L35" s="269"/>
    </row>
    <row r="36" spans="1:18" ht="25.5" customHeight="1" x14ac:dyDescent="0.25">
      <c r="A36" s="63"/>
      <c r="B36" s="748"/>
      <c r="C36" s="287" t="s">
        <v>50</v>
      </c>
      <c r="D36" s="472">
        <f>+D20*D35</f>
        <v>805000</v>
      </c>
      <c r="E36" s="472">
        <f t="shared" ref="E36:G36" si="12">+E20*E35</f>
        <v>829150</v>
      </c>
      <c r="F36" s="472">
        <f t="shared" si="12"/>
        <v>2690177.1749999998</v>
      </c>
      <c r="G36" s="472">
        <f t="shared" si="12"/>
        <v>2770882.4902500003</v>
      </c>
      <c r="H36" s="289"/>
      <c r="I36" s="288" t="s">
        <v>442</v>
      </c>
      <c r="J36" s="283"/>
      <c r="K36" s="283"/>
      <c r="L36" s="269"/>
    </row>
    <row r="37" spans="1:18" ht="25.5" customHeight="1" x14ac:dyDescent="0.25">
      <c r="A37" s="63">
        <v>5.2</v>
      </c>
      <c r="B37" s="767" t="s">
        <v>440</v>
      </c>
      <c r="C37" s="483" t="s">
        <v>50</v>
      </c>
      <c r="D37" s="487">
        <v>0.15</v>
      </c>
      <c r="E37" s="487">
        <v>0.15</v>
      </c>
      <c r="F37" s="487">
        <v>0.2</v>
      </c>
      <c r="G37" s="487">
        <v>0.2</v>
      </c>
      <c r="H37" s="486"/>
      <c r="I37" s="486" t="s">
        <v>444</v>
      </c>
      <c r="J37" s="746"/>
      <c r="K37" s="746"/>
      <c r="L37" s="269"/>
    </row>
    <row r="38" spans="1:18" ht="25.5" customHeight="1" x14ac:dyDescent="0.25">
      <c r="A38" s="63"/>
      <c r="B38" s="768"/>
      <c r="C38" s="483" t="s">
        <v>51</v>
      </c>
      <c r="D38" s="484">
        <f>+D22*D37</f>
        <v>724500</v>
      </c>
      <c r="E38" s="484">
        <f t="shared" ref="E38:G38" si="13">+E22*E37</f>
        <v>746235</v>
      </c>
      <c r="F38" s="484">
        <f t="shared" si="13"/>
        <v>717380.58000000007</v>
      </c>
      <c r="G38" s="484">
        <f t="shared" si="13"/>
        <v>738901.99740000023</v>
      </c>
      <c r="H38" s="485"/>
      <c r="I38" s="486" t="s">
        <v>443</v>
      </c>
      <c r="J38" s="283"/>
      <c r="K38" s="283"/>
      <c r="L38" s="269"/>
    </row>
    <row r="39" spans="1:18" ht="18.95" customHeight="1" x14ac:dyDescent="0.25">
      <c r="A39" s="63">
        <v>5.3</v>
      </c>
      <c r="B39" s="767" t="s">
        <v>434</v>
      </c>
      <c r="C39" s="483" t="s">
        <v>50</v>
      </c>
      <c r="D39" s="487">
        <v>0.2</v>
      </c>
      <c r="E39" s="487">
        <v>0.2</v>
      </c>
      <c r="F39" s="487">
        <v>0.2</v>
      </c>
      <c r="G39" s="487">
        <v>0.2</v>
      </c>
      <c r="H39" s="486"/>
      <c r="I39" s="486" t="s">
        <v>446</v>
      </c>
      <c r="J39" s="746"/>
      <c r="K39" s="746"/>
      <c r="L39" s="269"/>
    </row>
    <row r="40" spans="1:18" ht="18.95" customHeight="1" x14ac:dyDescent="0.25">
      <c r="A40" s="63"/>
      <c r="B40" s="768"/>
      <c r="C40" s="483" t="s">
        <v>51</v>
      </c>
      <c r="D40" s="484">
        <f>+D38*D39</f>
        <v>144900</v>
      </c>
      <c r="E40" s="484">
        <f t="shared" ref="E40:G40" si="14">+E38*E39</f>
        <v>149247</v>
      </c>
      <c r="F40" s="484">
        <f t="shared" si="14"/>
        <v>143476.11600000001</v>
      </c>
      <c r="G40" s="484">
        <f t="shared" si="14"/>
        <v>147780.39948000005</v>
      </c>
      <c r="H40" s="485"/>
      <c r="I40" s="486" t="s">
        <v>445</v>
      </c>
      <c r="J40" s="283"/>
      <c r="K40" s="283"/>
      <c r="L40" s="269"/>
    </row>
    <row r="41" spans="1:18" ht="18.95" customHeight="1" x14ac:dyDescent="0.25">
      <c r="A41" s="63">
        <v>5.4</v>
      </c>
      <c r="B41" s="767" t="s">
        <v>435</v>
      </c>
      <c r="C41" s="483" t="s">
        <v>50</v>
      </c>
      <c r="D41" s="487">
        <v>0.8</v>
      </c>
      <c r="E41" s="487">
        <v>0.8</v>
      </c>
      <c r="F41" s="487">
        <v>0.8</v>
      </c>
      <c r="G41" s="487">
        <v>0.8</v>
      </c>
      <c r="H41" s="486"/>
      <c r="I41" s="486" t="s">
        <v>448</v>
      </c>
      <c r="J41" s="746"/>
      <c r="K41" s="746"/>
      <c r="L41" s="269"/>
    </row>
    <row r="42" spans="1:18" ht="18.95" customHeight="1" x14ac:dyDescent="0.25">
      <c r="A42" s="63"/>
      <c r="B42" s="768"/>
      <c r="C42" s="483" t="s">
        <v>51</v>
      </c>
      <c r="D42" s="484">
        <f>+D38*D41</f>
        <v>579600</v>
      </c>
      <c r="E42" s="484">
        <f t="shared" ref="E42:G42" si="15">+E38*E41</f>
        <v>596988</v>
      </c>
      <c r="F42" s="484">
        <f t="shared" si="15"/>
        <v>573904.46400000004</v>
      </c>
      <c r="G42" s="484">
        <f t="shared" si="15"/>
        <v>591121.5979200002</v>
      </c>
      <c r="H42" s="485"/>
      <c r="I42" s="486" t="s">
        <v>447</v>
      </c>
      <c r="J42" s="283"/>
      <c r="K42" s="460"/>
      <c r="L42" s="460"/>
      <c r="M42" s="460">
        <v>2023</v>
      </c>
      <c r="N42" s="460">
        <v>2024</v>
      </c>
      <c r="O42" s="460">
        <v>2025</v>
      </c>
      <c r="P42" s="460">
        <v>2026</v>
      </c>
      <c r="Q42" s="460" t="s">
        <v>641</v>
      </c>
      <c r="R42" s="460" t="s">
        <v>574</v>
      </c>
    </row>
    <row r="43" spans="1:18" x14ac:dyDescent="0.25">
      <c r="A43" s="63">
        <v>6.3</v>
      </c>
      <c r="B43" s="741" t="s">
        <v>340</v>
      </c>
      <c r="C43" s="147"/>
      <c r="D43" s="66"/>
      <c r="E43" s="66"/>
      <c r="F43" s="66"/>
      <c r="G43" s="66"/>
      <c r="H43" s="66"/>
      <c r="I43" s="66"/>
      <c r="J43">
        <v>7</v>
      </c>
      <c r="K43" s="727" t="s">
        <v>340</v>
      </c>
      <c r="L43" s="728"/>
      <c r="M43" s="728"/>
      <c r="N43" s="728"/>
      <c r="O43" s="728"/>
      <c r="P43" s="728"/>
      <c r="Q43" s="728"/>
      <c r="R43" s="728"/>
    </row>
    <row r="44" spans="1:18" x14ac:dyDescent="0.25">
      <c r="A44">
        <v>7</v>
      </c>
      <c r="B44" s="742"/>
      <c r="C44" s="147"/>
      <c r="D44" s="66"/>
      <c r="E44" s="66"/>
      <c r="F44" s="66"/>
      <c r="G44" s="66"/>
      <c r="H44" s="66"/>
      <c r="I44" s="66"/>
      <c r="J44">
        <v>7</v>
      </c>
      <c r="K44" s="727"/>
      <c r="L44" s="728"/>
      <c r="M44" s="728"/>
      <c r="N44" s="728"/>
      <c r="O44" s="728"/>
      <c r="P44" s="728"/>
      <c r="Q44" s="728"/>
      <c r="R44" s="728"/>
    </row>
    <row r="45" spans="1:18" x14ac:dyDescent="0.25">
      <c r="B45" s="743" t="s">
        <v>339</v>
      </c>
      <c r="C45" s="147" t="s">
        <v>51</v>
      </c>
      <c r="D45" s="579">
        <v>1000000</v>
      </c>
      <c r="E45" s="579">
        <v>1200000</v>
      </c>
      <c r="F45" s="579">
        <v>1400000</v>
      </c>
      <c r="G45" s="579">
        <v>1500000</v>
      </c>
      <c r="H45" s="66"/>
      <c r="I45" s="66"/>
      <c r="J45">
        <v>7.1</v>
      </c>
      <c r="K45" s="743" t="s">
        <v>463</v>
      </c>
      <c r="L45" s="147" t="s">
        <v>51</v>
      </c>
      <c r="M45" s="579">
        <v>1093000</v>
      </c>
      <c r="N45" s="579">
        <v>955790</v>
      </c>
      <c r="O45" s="579">
        <v>931486.88500000024</v>
      </c>
      <c r="P45" s="579">
        <v>901431.49155000038</v>
      </c>
      <c r="Q45" s="152"/>
      <c r="R45" s="152"/>
    </row>
    <row r="46" spans="1:18" ht="18" customHeight="1" x14ac:dyDescent="0.25">
      <c r="A46">
        <v>7.1</v>
      </c>
      <c r="B46" s="744" t="s">
        <v>339</v>
      </c>
      <c r="C46" s="147" t="s">
        <v>50</v>
      </c>
      <c r="D46" s="152">
        <f>+D45/D34</f>
        <v>0.11944577161968466</v>
      </c>
      <c r="E46" s="152">
        <f t="shared" ref="E46:G46" si="16">+E45/E34</f>
        <v>0.13916012227536076</v>
      </c>
      <c r="F46" s="152">
        <f t="shared" si="16"/>
        <v>0.1501187942560526</v>
      </c>
      <c r="G46" s="152">
        <f t="shared" si="16"/>
        <v>0.15615685948965249</v>
      </c>
      <c r="H46" s="66"/>
      <c r="I46" s="66"/>
      <c r="J46">
        <v>7.1</v>
      </c>
      <c r="K46" s="744" t="s">
        <v>339</v>
      </c>
      <c r="L46" s="147" t="s">
        <v>50</v>
      </c>
      <c r="M46" s="152">
        <f>+M45/D32</f>
        <v>0.52221691352126132</v>
      </c>
      <c r="N46" s="152">
        <f t="shared" ref="N46:P46" si="17">+N45/E32</f>
        <v>0.44335951089855691</v>
      </c>
      <c r="O46" s="152">
        <f t="shared" si="17"/>
        <v>0.39952482297578962</v>
      </c>
      <c r="P46" s="152">
        <f t="shared" si="17"/>
        <v>0.37537256204139008</v>
      </c>
      <c r="Q46" s="152"/>
      <c r="R46" s="152"/>
    </row>
    <row r="47" spans="1:18" x14ac:dyDescent="0.25">
      <c r="B47" s="743" t="s">
        <v>333</v>
      </c>
      <c r="C47" s="147" t="s">
        <v>51</v>
      </c>
      <c r="D47" s="579">
        <v>4500000</v>
      </c>
      <c r="E47" s="579">
        <v>4500000</v>
      </c>
      <c r="F47" s="579">
        <v>4500000</v>
      </c>
      <c r="G47" s="579">
        <v>4500000</v>
      </c>
      <c r="H47" s="66"/>
      <c r="I47" s="66"/>
      <c r="J47">
        <v>7.1</v>
      </c>
      <c r="K47" s="743" t="s">
        <v>464</v>
      </c>
      <c r="L47" s="147" t="s">
        <v>51</v>
      </c>
      <c r="M47" s="579">
        <v>1000000</v>
      </c>
      <c r="N47" s="579">
        <v>1200000</v>
      </c>
      <c r="O47" s="579">
        <v>1400000</v>
      </c>
      <c r="P47" s="579">
        <v>1500000</v>
      </c>
      <c r="Q47" s="152"/>
      <c r="R47" s="152"/>
    </row>
    <row r="48" spans="1:18" x14ac:dyDescent="0.25">
      <c r="A48">
        <v>7.2</v>
      </c>
      <c r="B48" s="744" t="s">
        <v>333</v>
      </c>
      <c r="C48" s="147" t="s">
        <v>50</v>
      </c>
      <c r="D48" s="152">
        <f>+D47/D34</f>
        <v>0.53750597228858099</v>
      </c>
      <c r="E48" s="152">
        <f t="shared" ref="E48:G48" si="18">+E47/E34</f>
        <v>0.52185045853260292</v>
      </c>
      <c r="F48" s="152">
        <f t="shared" si="18"/>
        <v>0.48252469582302621</v>
      </c>
      <c r="G48" s="152">
        <f t="shared" si="18"/>
        <v>0.46847057846895745</v>
      </c>
      <c r="H48" s="66"/>
      <c r="I48" s="66"/>
      <c r="J48">
        <v>7.1</v>
      </c>
      <c r="K48" s="744" t="s">
        <v>333</v>
      </c>
      <c r="L48" s="147" t="s">
        <v>50</v>
      </c>
      <c r="M48" s="152">
        <f>+M47/D26</f>
        <v>0.3105590062111801</v>
      </c>
      <c r="N48" s="152">
        <f t="shared" ref="N48:P48" si="19">+N47/E26</f>
        <v>0.36181631791593799</v>
      </c>
      <c r="O48" s="152">
        <f t="shared" si="19"/>
        <v>0.39030886506573675</v>
      </c>
      <c r="P48" s="152">
        <f t="shared" si="19"/>
        <v>0.40600783467309648</v>
      </c>
      <c r="Q48" s="152"/>
      <c r="R48" s="152"/>
    </row>
    <row r="49" spans="1:18" x14ac:dyDescent="0.25">
      <c r="B49" s="743" t="s">
        <v>334</v>
      </c>
      <c r="C49" s="147" t="s">
        <v>51</v>
      </c>
      <c r="D49" s="579">
        <f>+D45+D47</f>
        <v>5500000</v>
      </c>
      <c r="E49" s="579">
        <f t="shared" ref="E49:G49" si="20">+E45+E47</f>
        <v>5700000</v>
      </c>
      <c r="F49" s="579">
        <f t="shared" si="20"/>
        <v>5900000</v>
      </c>
      <c r="G49" s="579">
        <f t="shared" si="20"/>
        <v>6000000</v>
      </c>
      <c r="H49" s="66"/>
      <c r="I49" s="66" t="s">
        <v>216</v>
      </c>
      <c r="J49">
        <v>7.2</v>
      </c>
      <c r="K49" s="743" t="s">
        <v>465</v>
      </c>
      <c r="L49" s="147" t="s">
        <v>51</v>
      </c>
      <c r="M49" s="579">
        <f>+M45+M47</f>
        <v>2093000</v>
      </c>
      <c r="N49" s="579">
        <f t="shared" ref="N49:P49" si="21">+N45+N47</f>
        <v>2155790</v>
      </c>
      <c r="O49" s="579">
        <f t="shared" si="21"/>
        <v>2331486.8850000002</v>
      </c>
      <c r="P49" s="579">
        <f t="shared" si="21"/>
        <v>2401431.4915500004</v>
      </c>
      <c r="Q49" s="152"/>
      <c r="R49" s="152" t="s">
        <v>449</v>
      </c>
    </row>
    <row r="50" spans="1:18" x14ac:dyDescent="0.25">
      <c r="A50">
        <v>7.3</v>
      </c>
      <c r="B50" s="744" t="s">
        <v>334</v>
      </c>
      <c r="C50" s="147" t="s">
        <v>50</v>
      </c>
      <c r="D50" s="152">
        <f>+D49/D34</f>
        <v>0.65695174390826561</v>
      </c>
      <c r="E50" s="152">
        <f t="shared" ref="E50:G50" si="22">+E49/E34</f>
        <v>0.66101058080796371</v>
      </c>
      <c r="F50" s="152">
        <f t="shared" si="22"/>
        <v>0.63264349007907883</v>
      </c>
      <c r="G50" s="152">
        <f t="shared" si="22"/>
        <v>0.62462743795860998</v>
      </c>
      <c r="H50" s="66"/>
      <c r="I50" s="66" t="s">
        <v>398</v>
      </c>
      <c r="J50">
        <v>7.2</v>
      </c>
      <c r="K50" s="744" t="s">
        <v>334</v>
      </c>
      <c r="L50" s="147" t="s">
        <v>50</v>
      </c>
      <c r="M50" s="152">
        <f>+M49/D32</f>
        <v>1</v>
      </c>
      <c r="N50" s="152">
        <f t="shared" ref="N50:P50" si="23">+N49/E32</f>
        <v>1</v>
      </c>
      <c r="O50" s="152">
        <f t="shared" si="23"/>
        <v>1</v>
      </c>
      <c r="P50" s="152">
        <f t="shared" si="23"/>
        <v>1</v>
      </c>
      <c r="Q50" s="152"/>
      <c r="R50" s="152" t="s">
        <v>450</v>
      </c>
    </row>
    <row r="51" spans="1:18" x14ac:dyDescent="0.25">
      <c r="B51" s="743" t="s">
        <v>335</v>
      </c>
      <c r="C51" s="147" t="s">
        <v>51</v>
      </c>
      <c r="D51" s="579">
        <v>2872000</v>
      </c>
      <c r="E51" s="579">
        <v>2923160</v>
      </c>
      <c r="F51" s="579">
        <v>3425947.540000001</v>
      </c>
      <c r="G51" s="579">
        <v>2000000</v>
      </c>
      <c r="H51" s="66"/>
      <c r="I51" s="66" t="s">
        <v>244</v>
      </c>
      <c r="J51">
        <v>7.3</v>
      </c>
      <c r="K51" s="743" t="s">
        <v>466</v>
      </c>
      <c r="L51" s="147" t="s">
        <v>51</v>
      </c>
      <c r="M51" s="579">
        <v>0</v>
      </c>
      <c r="N51" s="579">
        <v>0</v>
      </c>
      <c r="O51" s="579">
        <v>0</v>
      </c>
      <c r="P51" s="579">
        <v>0</v>
      </c>
      <c r="Q51" s="152"/>
      <c r="R51" s="152" t="s">
        <v>483</v>
      </c>
    </row>
    <row r="52" spans="1:18" x14ac:dyDescent="0.25">
      <c r="A52">
        <v>7.4</v>
      </c>
      <c r="B52" s="744" t="s">
        <v>335</v>
      </c>
      <c r="C52" s="147" t="s">
        <v>50</v>
      </c>
      <c r="D52" s="152">
        <f>+D51/D34</f>
        <v>0.34304825609173434</v>
      </c>
      <c r="E52" s="152">
        <f t="shared" ref="E52:G52" si="24">+E51/E34</f>
        <v>0.33898941919203635</v>
      </c>
      <c r="F52" s="152">
        <f t="shared" si="24"/>
        <v>0.36735650992092117</v>
      </c>
      <c r="G52" s="152">
        <f t="shared" si="24"/>
        <v>0.20820914598620333</v>
      </c>
      <c r="H52" s="66"/>
      <c r="I52" s="66" t="s">
        <v>245</v>
      </c>
      <c r="J52">
        <v>7.3</v>
      </c>
      <c r="K52" s="744" t="s">
        <v>335</v>
      </c>
      <c r="L52" s="147" t="s">
        <v>50</v>
      </c>
      <c r="M52" s="152">
        <f>+M51/D32</f>
        <v>0</v>
      </c>
      <c r="N52" s="152">
        <f t="shared" ref="N52:P52" si="25">+N51/E32</f>
        <v>0</v>
      </c>
      <c r="O52" s="152">
        <f t="shared" si="25"/>
        <v>0</v>
      </c>
      <c r="P52" s="152">
        <f t="shared" si="25"/>
        <v>0</v>
      </c>
      <c r="Q52" s="152"/>
      <c r="R52" s="152" t="s">
        <v>677</v>
      </c>
    </row>
    <row r="53" spans="1:18" x14ac:dyDescent="0.25">
      <c r="B53" s="743" t="s">
        <v>336</v>
      </c>
      <c r="C53" s="147" t="s">
        <v>51</v>
      </c>
      <c r="D53" s="579">
        <f>+D49+D51</f>
        <v>8372000</v>
      </c>
      <c r="E53" s="579">
        <f t="shared" ref="E53:G53" si="26">+E49+E51</f>
        <v>8623160</v>
      </c>
      <c r="F53" s="579">
        <f t="shared" si="26"/>
        <v>9325947.540000001</v>
      </c>
      <c r="G53" s="579">
        <f t="shared" si="26"/>
        <v>8000000</v>
      </c>
      <c r="H53" s="66"/>
      <c r="I53" s="66" t="s">
        <v>678</v>
      </c>
      <c r="J53">
        <v>7</v>
      </c>
      <c r="K53" s="743" t="s">
        <v>467</v>
      </c>
      <c r="L53" s="147" t="s">
        <v>51</v>
      </c>
      <c r="M53" s="579">
        <f>+M49+M51</f>
        <v>2093000</v>
      </c>
      <c r="N53" s="579">
        <f t="shared" ref="N53:P53" si="27">+N49+N51</f>
        <v>2155790</v>
      </c>
      <c r="O53" s="579">
        <f t="shared" si="27"/>
        <v>2331486.8850000002</v>
      </c>
      <c r="P53" s="579">
        <f t="shared" si="27"/>
        <v>2401431.4915500004</v>
      </c>
      <c r="Q53" s="152"/>
      <c r="R53" s="152" t="s">
        <v>680</v>
      </c>
    </row>
    <row r="54" spans="1:18" x14ac:dyDescent="0.25">
      <c r="A54">
        <v>7.5</v>
      </c>
      <c r="B54" s="744" t="s">
        <v>336</v>
      </c>
      <c r="C54" s="147" t="s">
        <v>50</v>
      </c>
      <c r="D54" s="66">
        <f>+D53/D34</f>
        <v>1</v>
      </c>
      <c r="E54" s="66">
        <f t="shared" ref="E54:G54" si="28">+E53/E34</f>
        <v>1</v>
      </c>
      <c r="F54" s="66">
        <f t="shared" si="28"/>
        <v>1</v>
      </c>
      <c r="G54" s="66">
        <f t="shared" si="28"/>
        <v>0.8328365839448133</v>
      </c>
      <c r="H54" s="66"/>
      <c r="I54" s="66" t="s">
        <v>679</v>
      </c>
      <c r="J54">
        <v>7</v>
      </c>
      <c r="K54" s="744" t="s">
        <v>336</v>
      </c>
      <c r="L54" s="147" t="s">
        <v>50</v>
      </c>
      <c r="M54" s="66">
        <f>+M53/D32</f>
        <v>1</v>
      </c>
      <c r="N54" s="66">
        <f t="shared" ref="N54:P54" si="29">+N53/E32</f>
        <v>1</v>
      </c>
      <c r="O54" s="66">
        <f t="shared" si="29"/>
        <v>1</v>
      </c>
      <c r="P54" s="66">
        <f t="shared" si="29"/>
        <v>1</v>
      </c>
      <c r="Q54" s="152"/>
      <c r="R54" s="152" t="s">
        <v>681</v>
      </c>
    </row>
    <row r="55" spans="1:18" x14ac:dyDescent="0.25">
      <c r="B55" s="743" t="s">
        <v>337</v>
      </c>
      <c r="C55" s="147" t="s">
        <v>51</v>
      </c>
      <c r="D55" s="579">
        <f>+D34-D53</f>
        <v>0</v>
      </c>
      <c r="E55" s="579">
        <f t="shared" ref="E55:G55" si="30">+E34-E53</f>
        <v>0</v>
      </c>
      <c r="F55" s="579">
        <f t="shared" si="30"/>
        <v>0</v>
      </c>
      <c r="G55" s="579">
        <f t="shared" si="30"/>
        <v>1605725.9662000015</v>
      </c>
      <c r="H55" s="66"/>
      <c r="I55" s="66"/>
      <c r="J55">
        <v>7.1</v>
      </c>
      <c r="K55" s="743" t="s">
        <v>337</v>
      </c>
      <c r="L55" s="147" t="s">
        <v>51</v>
      </c>
      <c r="M55" s="579">
        <f>+D32-M53</f>
        <v>0</v>
      </c>
      <c r="N55" s="579">
        <f t="shared" ref="N55:P55" si="31">+E32-N53</f>
        <v>0</v>
      </c>
      <c r="O55" s="579">
        <f t="shared" si="31"/>
        <v>0</v>
      </c>
      <c r="P55" s="579">
        <f t="shared" si="31"/>
        <v>0</v>
      </c>
      <c r="Q55" s="152"/>
      <c r="R55" s="152"/>
    </row>
    <row r="56" spans="1:18" x14ac:dyDescent="0.25">
      <c r="A56">
        <v>7.6</v>
      </c>
      <c r="B56" s="744" t="s">
        <v>337</v>
      </c>
      <c r="C56" s="147" t="s">
        <v>50</v>
      </c>
      <c r="D56" s="152">
        <f>+D55/D34</f>
        <v>0</v>
      </c>
      <c r="E56" s="152">
        <f t="shared" ref="E56:G56" si="32">+E55/E34</f>
        <v>0</v>
      </c>
      <c r="F56" s="152">
        <f t="shared" si="32"/>
        <v>0</v>
      </c>
      <c r="G56" s="152">
        <f t="shared" si="32"/>
        <v>0.16716341605518675</v>
      </c>
      <c r="H56" s="66"/>
      <c r="I56" s="66"/>
      <c r="J56">
        <v>7.1</v>
      </c>
      <c r="K56" s="744" t="s">
        <v>337</v>
      </c>
      <c r="L56" s="147" t="s">
        <v>50</v>
      </c>
      <c r="M56" s="152">
        <f>+M55/D32</f>
        <v>0</v>
      </c>
      <c r="N56" s="152">
        <f t="shared" ref="N56:P56" si="33">+N55/E32</f>
        <v>0</v>
      </c>
      <c r="O56" s="152">
        <f t="shared" si="33"/>
        <v>0</v>
      </c>
      <c r="P56" s="152">
        <f t="shared" si="33"/>
        <v>0</v>
      </c>
      <c r="Q56" s="152"/>
      <c r="R56" s="152"/>
    </row>
    <row r="57" spans="1:18" x14ac:dyDescent="0.25">
      <c r="B57" s="743" t="s">
        <v>338</v>
      </c>
      <c r="C57" s="147" t="s">
        <v>51</v>
      </c>
      <c r="D57" s="579">
        <v>0</v>
      </c>
      <c r="E57" s="579">
        <v>0</v>
      </c>
      <c r="F57" s="579">
        <v>0</v>
      </c>
      <c r="G57" s="579">
        <v>1605726</v>
      </c>
      <c r="H57" s="66"/>
      <c r="I57" s="66"/>
      <c r="J57">
        <v>7.2</v>
      </c>
      <c r="K57" s="743" t="s">
        <v>338</v>
      </c>
      <c r="L57" s="147" t="s">
        <v>51</v>
      </c>
      <c r="M57" s="579">
        <v>0</v>
      </c>
      <c r="N57" s="579">
        <v>0</v>
      </c>
      <c r="O57" s="579">
        <v>0</v>
      </c>
      <c r="P57" s="579">
        <v>0</v>
      </c>
      <c r="Q57" s="152"/>
      <c r="R57" s="152"/>
    </row>
    <row r="58" spans="1:18" x14ac:dyDescent="0.25">
      <c r="A58">
        <v>7.7</v>
      </c>
      <c r="B58" s="744" t="s">
        <v>338</v>
      </c>
      <c r="C58" s="147" t="s">
        <v>50</v>
      </c>
      <c r="D58" s="152">
        <f>+D57/D34</f>
        <v>0</v>
      </c>
      <c r="E58" s="152">
        <f t="shared" ref="E58:G58" si="34">+E57/E34</f>
        <v>0</v>
      </c>
      <c r="F58" s="152">
        <f t="shared" si="34"/>
        <v>0</v>
      </c>
      <c r="G58" s="152">
        <f t="shared" si="34"/>
        <v>0.16716341957392114</v>
      </c>
      <c r="H58" s="66"/>
      <c r="I58" s="66"/>
      <c r="J58">
        <v>7.2</v>
      </c>
      <c r="K58" s="744" t="s">
        <v>338</v>
      </c>
      <c r="L58" s="147" t="s">
        <v>50</v>
      </c>
      <c r="M58" s="152">
        <f>+M57/D32</f>
        <v>0</v>
      </c>
      <c r="N58" s="152">
        <f t="shared" ref="N58:P58" si="35">+N57/E32</f>
        <v>0</v>
      </c>
      <c r="O58" s="152">
        <f t="shared" si="35"/>
        <v>0</v>
      </c>
      <c r="P58" s="152">
        <f t="shared" si="35"/>
        <v>0</v>
      </c>
      <c r="Q58" s="152"/>
      <c r="R58" s="152"/>
    </row>
    <row r="59" spans="1:18" x14ac:dyDescent="0.25">
      <c r="B59" s="737" t="s">
        <v>17</v>
      </c>
      <c r="C59" s="738"/>
      <c r="D59" s="738"/>
      <c r="E59" s="738"/>
      <c r="F59" s="738"/>
      <c r="G59" s="762"/>
      <c r="H59" s="737"/>
      <c r="I59" s="738"/>
      <c r="K59" s="729"/>
      <c r="L59" s="730"/>
      <c r="M59" s="730"/>
      <c r="N59" s="730"/>
      <c r="O59" s="730"/>
      <c r="P59" s="730"/>
      <c r="Q59" s="730"/>
      <c r="R59" s="730"/>
    </row>
    <row r="60" spans="1:18" x14ac:dyDescent="0.25">
      <c r="B60" s="739"/>
      <c r="C60" s="740"/>
      <c r="D60" s="740"/>
      <c r="E60" s="740"/>
      <c r="F60" s="740"/>
      <c r="G60" s="764"/>
      <c r="H60" s="739"/>
      <c r="I60" s="740"/>
      <c r="K60" s="731"/>
      <c r="L60" s="732"/>
      <c r="M60" s="732"/>
      <c r="N60" s="732"/>
      <c r="O60" s="732"/>
      <c r="P60" s="732"/>
      <c r="Q60" s="732"/>
      <c r="R60" s="732"/>
    </row>
    <row r="61" spans="1:18" x14ac:dyDescent="0.25">
      <c r="A61">
        <v>8</v>
      </c>
      <c r="B61" s="753" t="s">
        <v>341</v>
      </c>
      <c r="C61" s="580" t="s">
        <v>51</v>
      </c>
      <c r="D61" s="581">
        <v>100000</v>
      </c>
      <c r="E61" s="581">
        <v>120000</v>
      </c>
      <c r="F61" s="581">
        <v>140000</v>
      </c>
      <c r="G61" s="581">
        <v>150000</v>
      </c>
      <c r="H61" s="582"/>
      <c r="I61" s="582" t="s">
        <v>453</v>
      </c>
      <c r="K61" s="731"/>
      <c r="L61" s="732"/>
      <c r="M61" s="732"/>
      <c r="N61" s="732"/>
      <c r="O61" s="732"/>
      <c r="P61" s="732"/>
      <c r="Q61" s="732"/>
      <c r="R61" s="732"/>
    </row>
    <row r="62" spans="1:18" x14ac:dyDescent="0.25">
      <c r="B62" s="754" t="s">
        <v>339</v>
      </c>
      <c r="C62" s="580" t="s">
        <v>50</v>
      </c>
      <c r="D62" s="583">
        <f>+D61/D36</f>
        <v>0.12422360248447205</v>
      </c>
      <c r="E62" s="583">
        <f t="shared" ref="E62:G62" si="36">+E61/E36</f>
        <v>0.14472652716637521</v>
      </c>
      <c r="F62" s="583">
        <f t="shared" si="36"/>
        <v>5.2041182008764911E-2</v>
      </c>
      <c r="G62" s="583">
        <f t="shared" si="36"/>
        <v>5.4134377956412863E-2</v>
      </c>
      <c r="H62" s="582"/>
      <c r="I62" s="582" t="s">
        <v>491</v>
      </c>
      <c r="K62" s="731"/>
      <c r="L62" s="732"/>
      <c r="M62" s="732"/>
      <c r="N62" s="732"/>
      <c r="O62" s="732"/>
      <c r="P62" s="732"/>
      <c r="Q62" s="732"/>
      <c r="R62" s="732"/>
    </row>
    <row r="63" spans="1:18" x14ac:dyDescent="0.25">
      <c r="A63">
        <v>8.1</v>
      </c>
      <c r="B63" s="753" t="s">
        <v>342</v>
      </c>
      <c r="C63" s="580" t="s">
        <v>51</v>
      </c>
      <c r="D63" s="581">
        <v>100000</v>
      </c>
      <c r="E63" s="581">
        <v>100000</v>
      </c>
      <c r="F63" s="581">
        <v>100000</v>
      </c>
      <c r="G63" s="581">
        <v>100000</v>
      </c>
      <c r="H63" s="582"/>
      <c r="I63" s="582" t="s">
        <v>454</v>
      </c>
      <c r="K63" s="731"/>
      <c r="L63" s="732"/>
      <c r="M63" s="732"/>
      <c r="N63" s="732"/>
      <c r="O63" s="732"/>
      <c r="P63" s="732"/>
      <c r="Q63" s="732"/>
      <c r="R63" s="732"/>
    </row>
    <row r="64" spans="1:18" x14ac:dyDescent="0.25">
      <c r="A64">
        <v>8.1999999999999993</v>
      </c>
      <c r="B64" s="754" t="s">
        <v>333</v>
      </c>
      <c r="C64" s="580" t="s">
        <v>50</v>
      </c>
      <c r="D64" s="583">
        <f>+D63/D36</f>
        <v>0.12422360248447205</v>
      </c>
      <c r="E64" s="583">
        <f t="shared" ref="E64:G64" si="37">+E63/E36</f>
        <v>0.12060543930531267</v>
      </c>
      <c r="F64" s="583">
        <f t="shared" si="37"/>
        <v>3.7172272863403508E-2</v>
      </c>
      <c r="G64" s="583">
        <f t="shared" si="37"/>
        <v>3.6089585304275244E-2</v>
      </c>
      <c r="H64" s="582"/>
      <c r="I64" s="582" t="s">
        <v>682</v>
      </c>
      <c r="K64" s="731"/>
      <c r="L64" s="732"/>
      <c r="M64" s="732"/>
      <c r="N64" s="732"/>
      <c r="O64" s="732"/>
      <c r="P64" s="732"/>
      <c r="Q64" s="732"/>
      <c r="R64" s="732"/>
    </row>
    <row r="65" spans="1:18" x14ac:dyDescent="0.25">
      <c r="B65" s="753" t="s">
        <v>343</v>
      </c>
      <c r="C65" s="580" t="s">
        <v>51</v>
      </c>
      <c r="D65" s="581">
        <f>+D61+D63</f>
        <v>200000</v>
      </c>
      <c r="E65" s="581">
        <f t="shared" ref="E65:G65" si="38">+E61+E63</f>
        <v>220000</v>
      </c>
      <c r="F65" s="581">
        <f t="shared" si="38"/>
        <v>240000</v>
      </c>
      <c r="G65" s="581">
        <f t="shared" si="38"/>
        <v>250000</v>
      </c>
      <c r="H65" s="582"/>
      <c r="I65" s="582" t="s">
        <v>455</v>
      </c>
      <c r="K65" s="731"/>
      <c r="L65" s="732"/>
      <c r="M65" s="732"/>
      <c r="N65" s="732"/>
      <c r="O65" s="732"/>
      <c r="P65" s="732"/>
      <c r="Q65" s="732"/>
      <c r="R65" s="732"/>
    </row>
    <row r="66" spans="1:18" x14ac:dyDescent="0.25">
      <c r="A66">
        <v>8.3000000000000007</v>
      </c>
      <c r="B66" s="754" t="s">
        <v>334</v>
      </c>
      <c r="C66" s="580" t="s">
        <v>50</v>
      </c>
      <c r="D66" s="583">
        <f>+D65/$D$36</f>
        <v>0.2484472049689441</v>
      </c>
      <c r="E66" s="583">
        <f>+E65/E36</f>
        <v>0.26533196647168789</v>
      </c>
      <c r="F66" s="583">
        <f>+F65/F36</f>
        <v>8.9213454872168418E-2</v>
      </c>
      <c r="G66" s="583">
        <f>+G65/G36</f>
        <v>9.0223963260688114E-2</v>
      </c>
      <c r="H66" s="582"/>
      <c r="I66" s="582" t="s">
        <v>492</v>
      </c>
      <c r="K66" s="731"/>
      <c r="L66" s="732"/>
      <c r="M66" s="732"/>
      <c r="N66" s="732"/>
      <c r="O66" s="732"/>
      <c r="P66" s="732"/>
      <c r="Q66" s="732"/>
      <c r="R66" s="732"/>
    </row>
    <row r="67" spans="1:18" x14ac:dyDescent="0.25">
      <c r="B67" s="753" t="s">
        <v>344</v>
      </c>
      <c r="C67" s="580" t="s">
        <v>51</v>
      </c>
      <c r="D67" s="581">
        <v>605000</v>
      </c>
      <c r="E67" s="581">
        <v>609150</v>
      </c>
      <c r="F67" s="581">
        <v>2450177.1749999998</v>
      </c>
      <c r="G67" s="581">
        <v>323000</v>
      </c>
      <c r="H67" s="582"/>
      <c r="I67" s="582" t="s">
        <v>456</v>
      </c>
      <c r="K67" s="731"/>
      <c r="L67" s="732"/>
      <c r="M67" s="732"/>
      <c r="N67" s="732"/>
      <c r="O67" s="732"/>
      <c r="P67" s="732"/>
      <c r="Q67" s="732"/>
      <c r="R67" s="732"/>
    </row>
    <row r="68" spans="1:18" x14ac:dyDescent="0.25">
      <c r="A68">
        <v>8.4</v>
      </c>
      <c r="B68" s="754" t="s">
        <v>335</v>
      </c>
      <c r="C68" s="580" t="s">
        <v>50</v>
      </c>
      <c r="D68" s="583">
        <f>+D67/D36</f>
        <v>0.75155279503105588</v>
      </c>
      <c r="E68" s="583">
        <f t="shared" ref="E68:G68" si="39">+E67/E36</f>
        <v>0.73466803352831211</v>
      </c>
      <c r="F68" s="583">
        <f t="shared" si="39"/>
        <v>0.91078654512783164</v>
      </c>
      <c r="G68" s="583">
        <f t="shared" si="39"/>
        <v>0.11656936053280903</v>
      </c>
      <c r="H68" s="582"/>
      <c r="I68" s="582" t="s">
        <v>683</v>
      </c>
      <c r="K68" s="731"/>
      <c r="L68" s="732"/>
      <c r="M68" s="732"/>
      <c r="N68" s="732"/>
      <c r="O68" s="732"/>
      <c r="P68" s="732"/>
      <c r="Q68" s="732"/>
      <c r="R68" s="732"/>
    </row>
    <row r="69" spans="1:18" ht="27" customHeight="1" x14ac:dyDescent="0.25">
      <c r="B69" s="753" t="s">
        <v>345</v>
      </c>
      <c r="C69" s="580" t="s">
        <v>51</v>
      </c>
      <c r="D69" s="581">
        <f>+D65+D67</f>
        <v>805000</v>
      </c>
      <c r="E69" s="581">
        <f t="shared" ref="E69:G69" si="40">+E65+E67</f>
        <v>829150</v>
      </c>
      <c r="F69" s="581">
        <f t="shared" si="40"/>
        <v>2690177.1749999998</v>
      </c>
      <c r="G69" s="581">
        <f t="shared" si="40"/>
        <v>573000</v>
      </c>
      <c r="H69" s="582"/>
      <c r="I69" s="582"/>
      <c r="K69" s="731"/>
      <c r="L69" s="732"/>
      <c r="M69" s="732"/>
      <c r="N69" s="732"/>
      <c r="O69" s="732"/>
      <c r="P69" s="732"/>
      <c r="Q69" s="732"/>
      <c r="R69" s="732"/>
    </row>
    <row r="70" spans="1:18" x14ac:dyDescent="0.25">
      <c r="A70">
        <v>8.5</v>
      </c>
      <c r="B70" s="754" t="s">
        <v>336</v>
      </c>
      <c r="C70" s="580" t="s">
        <v>50</v>
      </c>
      <c r="D70" s="583">
        <f>+D69/D36</f>
        <v>1</v>
      </c>
      <c r="E70" s="583">
        <f t="shared" ref="E70:G70" si="41">+E69/E36</f>
        <v>1</v>
      </c>
      <c r="F70" s="583">
        <f t="shared" si="41"/>
        <v>1</v>
      </c>
      <c r="G70" s="583">
        <f t="shared" si="41"/>
        <v>0.20679332379349716</v>
      </c>
      <c r="H70" s="582"/>
      <c r="I70" s="582"/>
      <c r="K70" s="731"/>
      <c r="L70" s="732"/>
      <c r="M70" s="732"/>
      <c r="N70" s="732"/>
      <c r="O70" s="732"/>
      <c r="P70" s="732"/>
      <c r="Q70" s="732"/>
      <c r="R70" s="732"/>
    </row>
    <row r="71" spans="1:18" x14ac:dyDescent="0.25">
      <c r="B71" s="753" t="s">
        <v>337</v>
      </c>
      <c r="C71" s="580" t="s">
        <v>51</v>
      </c>
      <c r="D71" s="581">
        <f t="shared" ref="D71:F71" si="42">+D36-D69</f>
        <v>0</v>
      </c>
      <c r="E71" s="581">
        <f t="shared" si="42"/>
        <v>0</v>
      </c>
      <c r="F71" s="581">
        <f t="shared" si="42"/>
        <v>0</v>
      </c>
      <c r="G71" s="581">
        <f>+G36-G69</f>
        <v>2197882.4902500003</v>
      </c>
      <c r="H71" s="582"/>
      <c r="I71" s="582"/>
      <c r="K71" s="731"/>
      <c r="L71" s="732"/>
      <c r="M71" s="732"/>
      <c r="N71" s="732"/>
      <c r="O71" s="732"/>
      <c r="P71" s="732"/>
      <c r="Q71" s="732"/>
      <c r="R71" s="732"/>
    </row>
    <row r="72" spans="1:18" x14ac:dyDescent="0.25">
      <c r="A72">
        <v>8.6</v>
      </c>
      <c r="B72" s="754" t="s">
        <v>337</v>
      </c>
      <c r="C72" s="580" t="s">
        <v>50</v>
      </c>
      <c r="D72" s="583">
        <f>+D71/D36</f>
        <v>0</v>
      </c>
      <c r="E72" s="583">
        <f t="shared" ref="E72:G72" si="43">+E71/E36</f>
        <v>0</v>
      </c>
      <c r="F72" s="583">
        <f t="shared" si="43"/>
        <v>0</v>
      </c>
      <c r="G72" s="583">
        <f t="shared" si="43"/>
        <v>0.79320667620650287</v>
      </c>
      <c r="H72" s="582"/>
      <c r="I72" s="582"/>
      <c r="K72" s="731"/>
      <c r="L72" s="732"/>
      <c r="M72" s="732"/>
      <c r="N72" s="732"/>
      <c r="O72" s="732"/>
      <c r="P72" s="732"/>
      <c r="Q72" s="732"/>
      <c r="R72" s="732"/>
    </row>
    <row r="73" spans="1:18" x14ac:dyDescent="0.25">
      <c r="B73" s="753" t="s">
        <v>338</v>
      </c>
      <c r="C73" s="580" t="s">
        <v>51</v>
      </c>
      <c r="D73" s="581">
        <v>0</v>
      </c>
      <c r="E73" s="581">
        <v>0</v>
      </c>
      <c r="F73" s="581">
        <v>0</v>
      </c>
      <c r="G73" s="581">
        <v>2197882.4902500003</v>
      </c>
      <c r="H73" s="582"/>
      <c r="I73" s="582"/>
      <c r="K73" s="731"/>
      <c r="L73" s="732"/>
      <c r="M73" s="732"/>
      <c r="N73" s="732"/>
      <c r="O73" s="732"/>
      <c r="P73" s="732"/>
      <c r="Q73" s="732"/>
      <c r="R73" s="732"/>
    </row>
    <row r="74" spans="1:18" x14ac:dyDescent="0.25">
      <c r="A74">
        <v>8.6999999999999993</v>
      </c>
      <c r="B74" s="754" t="s">
        <v>338</v>
      </c>
      <c r="C74" s="580" t="s">
        <v>50</v>
      </c>
      <c r="D74" s="583">
        <f>+D73/D50</f>
        <v>0</v>
      </c>
      <c r="E74" s="583">
        <f t="shared" ref="E74" si="44">+E73/E50</f>
        <v>0</v>
      </c>
      <c r="F74" s="583">
        <f t="shared" ref="F74" si="45">+F73/F50</f>
        <v>0</v>
      </c>
      <c r="G74" s="583">
        <f>+G73/G36</f>
        <v>0.79320667620650287</v>
      </c>
      <c r="H74" s="582"/>
      <c r="I74" s="582"/>
      <c r="K74" s="548"/>
      <c r="L74" s="546"/>
      <c r="M74" s="546"/>
      <c r="N74" s="546"/>
      <c r="O74" s="547"/>
      <c r="P74" s="548"/>
      <c r="Q74" s="546"/>
      <c r="R74" s="546"/>
    </row>
    <row r="75" spans="1:18" x14ac:dyDescent="0.25">
      <c r="B75" s="733" t="s">
        <v>300</v>
      </c>
      <c r="C75" s="738"/>
      <c r="D75" s="738"/>
      <c r="E75" s="738"/>
      <c r="F75" s="738"/>
      <c r="G75" s="762"/>
      <c r="H75" s="491"/>
      <c r="I75" s="451"/>
      <c r="J75">
        <v>9</v>
      </c>
      <c r="K75" s="733" t="s">
        <v>300</v>
      </c>
      <c r="L75" s="734"/>
      <c r="M75" s="734"/>
      <c r="N75" s="734"/>
      <c r="O75" s="734"/>
      <c r="P75" s="734"/>
      <c r="Q75" s="734"/>
      <c r="R75" s="734"/>
    </row>
    <row r="76" spans="1:18" x14ac:dyDescent="0.25">
      <c r="A76">
        <v>9</v>
      </c>
      <c r="B76" s="763"/>
      <c r="C76" s="740"/>
      <c r="D76" s="740"/>
      <c r="E76" s="740"/>
      <c r="F76" s="740"/>
      <c r="G76" s="764"/>
      <c r="H76" s="491"/>
      <c r="I76" s="451"/>
      <c r="K76" s="735"/>
      <c r="L76" s="736"/>
      <c r="M76" s="736"/>
      <c r="N76" s="736"/>
      <c r="O76" s="736"/>
      <c r="P76" s="736"/>
      <c r="Q76" s="736"/>
      <c r="R76" s="736"/>
    </row>
    <row r="77" spans="1:18" x14ac:dyDescent="0.25">
      <c r="B77" s="751" t="s">
        <v>346</v>
      </c>
      <c r="C77" s="159" t="s">
        <v>51</v>
      </c>
      <c r="D77" s="484">
        <v>100000</v>
      </c>
      <c r="E77" s="484">
        <v>120000</v>
      </c>
      <c r="F77" s="484">
        <v>140000</v>
      </c>
      <c r="G77" s="484">
        <v>150000</v>
      </c>
      <c r="H77" s="160"/>
      <c r="I77" s="160"/>
      <c r="J77">
        <v>9.1</v>
      </c>
      <c r="K77" s="751" t="s">
        <v>468</v>
      </c>
      <c r="L77" s="159" t="s">
        <v>51</v>
      </c>
      <c r="M77" s="484">
        <v>144900</v>
      </c>
      <c r="N77" s="484">
        <v>149247</v>
      </c>
      <c r="O77" s="484">
        <v>143476.11600000001</v>
      </c>
      <c r="P77" s="484">
        <v>147780.39948000005</v>
      </c>
      <c r="Q77" s="159"/>
      <c r="R77" s="159"/>
    </row>
    <row r="78" spans="1:18" x14ac:dyDescent="0.25">
      <c r="A78">
        <v>9.1</v>
      </c>
      <c r="B78" s="752" t="s">
        <v>339</v>
      </c>
      <c r="C78" s="159" t="s">
        <v>50</v>
      </c>
      <c r="D78" s="584">
        <f>+D77/D42</f>
        <v>0.17253278122843341</v>
      </c>
      <c r="E78" s="584">
        <f t="shared" ref="E78:G78" si="46">+E77/E42</f>
        <v>0.20100906550885445</v>
      </c>
      <c r="F78" s="584">
        <f t="shared" si="46"/>
        <v>0.24394304066608549</v>
      </c>
      <c r="G78" s="584">
        <f t="shared" si="46"/>
        <v>0.25375489667068524</v>
      </c>
      <c r="H78" s="160"/>
      <c r="I78" s="160"/>
      <c r="K78" s="752" t="s">
        <v>339</v>
      </c>
      <c r="L78" s="159" t="s">
        <v>50</v>
      </c>
      <c r="M78" s="584">
        <f>+M77/D40</f>
        <v>1</v>
      </c>
      <c r="N78" s="584">
        <f t="shared" ref="N78:P78" si="47">+N77/E40</f>
        <v>1</v>
      </c>
      <c r="O78" s="584">
        <f t="shared" si="47"/>
        <v>1</v>
      </c>
      <c r="P78" s="584">
        <f t="shared" si="47"/>
        <v>1</v>
      </c>
      <c r="Q78" s="159"/>
      <c r="R78" s="159"/>
    </row>
    <row r="79" spans="1:18" x14ac:dyDescent="0.25">
      <c r="B79" s="751" t="s">
        <v>347</v>
      </c>
      <c r="C79" s="159" t="s">
        <v>51</v>
      </c>
      <c r="D79" s="484">
        <v>100000</v>
      </c>
      <c r="E79" s="484">
        <v>100000</v>
      </c>
      <c r="F79" s="484">
        <v>100000</v>
      </c>
      <c r="G79" s="484">
        <v>100000</v>
      </c>
      <c r="H79" s="160"/>
      <c r="I79" s="160"/>
      <c r="J79">
        <v>9.1999999999999993</v>
      </c>
      <c r="K79" s="751" t="s">
        <v>469</v>
      </c>
      <c r="L79" s="159" t="s">
        <v>51</v>
      </c>
      <c r="M79" s="484">
        <v>0</v>
      </c>
      <c r="N79" s="484">
        <v>0</v>
      </c>
      <c r="O79" s="484">
        <v>0</v>
      </c>
      <c r="P79" s="484">
        <v>0</v>
      </c>
      <c r="Q79" s="159"/>
      <c r="R79" s="159"/>
    </row>
    <row r="80" spans="1:18" x14ac:dyDescent="0.25">
      <c r="A80">
        <v>9.1999999999999993</v>
      </c>
      <c r="B80" s="752" t="s">
        <v>333</v>
      </c>
      <c r="C80" s="159" t="s">
        <v>50</v>
      </c>
      <c r="D80" s="584">
        <f>+D79/D42</f>
        <v>0.17253278122843341</v>
      </c>
      <c r="E80" s="584">
        <f t="shared" ref="E80:G80" si="48">+E79/E42</f>
        <v>0.16750755459071204</v>
      </c>
      <c r="F80" s="584">
        <f t="shared" si="48"/>
        <v>0.1742450290472039</v>
      </c>
      <c r="G80" s="584">
        <f t="shared" si="48"/>
        <v>0.16916993111379017</v>
      </c>
      <c r="H80" s="160"/>
      <c r="I80" s="160"/>
      <c r="K80" s="752" t="s">
        <v>333</v>
      </c>
      <c r="L80" s="159" t="s">
        <v>50</v>
      </c>
      <c r="M80" s="584">
        <f>+M79/D40</f>
        <v>0</v>
      </c>
      <c r="N80" s="584">
        <f t="shared" ref="N80:P80" si="49">+N79/E40</f>
        <v>0</v>
      </c>
      <c r="O80" s="584">
        <f t="shared" si="49"/>
        <v>0</v>
      </c>
      <c r="P80" s="584">
        <f t="shared" si="49"/>
        <v>0</v>
      </c>
      <c r="Q80" s="159"/>
      <c r="R80" s="159"/>
    </row>
    <row r="81" spans="1:18" x14ac:dyDescent="0.25">
      <c r="B81" s="751" t="s">
        <v>348</v>
      </c>
      <c r="C81" s="159" t="s">
        <v>51</v>
      </c>
      <c r="D81" s="484">
        <f>+D77+D79</f>
        <v>200000</v>
      </c>
      <c r="E81" s="484">
        <f t="shared" ref="E81:G81" si="50">+E77+E79</f>
        <v>220000</v>
      </c>
      <c r="F81" s="484">
        <f t="shared" si="50"/>
        <v>240000</v>
      </c>
      <c r="G81" s="484">
        <f t="shared" si="50"/>
        <v>250000</v>
      </c>
      <c r="H81" s="160"/>
      <c r="I81" s="160" t="s">
        <v>457</v>
      </c>
      <c r="J81">
        <v>9.3000000000000007</v>
      </c>
      <c r="K81" s="751" t="s">
        <v>470</v>
      </c>
      <c r="L81" s="159" t="s">
        <v>51</v>
      </c>
      <c r="M81" s="484">
        <f>+M77+M79</f>
        <v>144900</v>
      </c>
      <c r="N81" s="484">
        <f t="shared" ref="N81:P81" si="51">+N77+N79</f>
        <v>149247</v>
      </c>
      <c r="O81" s="484">
        <f t="shared" si="51"/>
        <v>143476.11600000001</v>
      </c>
      <c r="P81" s="484">
        <f t="shared" si="51"/>
        <v>147780.39948000005</v>
      </c>
      <c r="Q81" s="159"/>
      <c r="R81" s="159" t="s">
        <v>458</v>
      </c>
    </row>
    <row r="82" spans="1:18" x14ac:dyDescent="0.25">
      <c r="A82">
        <v>9.3000000000000007</v>
      </c>
      <c r="B82" s="752" t="s">
        <v>334</v>
      </c>
      <c r="C82" s="159" t="s">
        <v>50</v>
      </c>
      <c r="D82" s="584">
        <f>+D81/D42</f>
        <v>0.34506556245686681</v>
      </c>
      <c r="E82" s="584">
        <f t="shared" ref="E82:G82" si="52">+E81/E42</f>
        <v>0.36851662009956648</v>
      </c>
      <c r="F82" s="584">
        <f t="shared" si="52"/>
        <v>0.41818806971328942</v>
      </c>
      <c r="G82" s="584">
        <f t="shared" si="52"/>
        <v>0.42292482778447538</v>
      </c>
      <c r="H82" s="160"/>
      <c r="I82" s="160" t="s">
        <v>684</v>
      </c>
      <c r="K82" s="752" t="s">
        <v>334</v>
      </c>
      <c r="L82" s="159" t="s">
        <v>50</v>
      </c>
      <c r="M82" s="584">
        <f>+M81/D40</f>
        <v>1</v>
      </c>
      <c r="N82" s="584">
        <f t="shared" ref="N82:P82" si="53">+N81/E40</f>
        <v>1</v>
      </c>
      <c r="O82" s="584">
        <f t="shared" si="53"/>
        <v>1</v>
      </c>
      <c r="P82" s="584">
        <f t="shared" si="53"/>
        <v>1</v>
      </c>
      <c r="Q82" s="159"/>
      <c r="R82" s="159" t="s">
        <v>685</v>
      </c>
    </row>
    <row r="83" spans="1:18" x14ac:dyDescent="0.25">
      <c r="B83" s="751" t="s">
        <v>349</v>
      </c>
      <c r="C83" s="159" t="s">
        <v>51</v>
      </c>
      <c r="D83" s="484">
        <v>379600</v>
      </c>
      <c r="E83" s="484">
        <v>376988</v>
      </c>
      <c r="F83" s="484">
        <v>0</v>
      </c>
      <c r="G83" s="484">
        <v>0</v>
      </c>
      <c r="H83" s="160"/>
      <c r="I83" s="160" t="s">
        <v>459</v>
      </c>
      <c r="J83">
        <v>9.4</v>
      </c>
      <c r="K83" s="751" t="s">
        <v>471</v>
      </c>
      <c r="L83" s="159" t="s">
        <v>51</v>
      </c>
      <c r="M83" s="484">
        <v>0</v>
      </c>
      <c r="N83" s="484">
        <v>0</v>
      </c>
      <c r="O83" s="484">
        <v>0</v>
      </c>
      <c r="P83" s="484">
        <v>0</v>
      </c>
      <c r="Q83" s="159"/>
      <c r="R83" s="159" t="s">
        <v>460</v>
      </c>
    </row>
    <row r="84" spans="1:18" x14ac:dyDescent="0.25">
      <c r="A84">
        <v>9.4</v>
      </c>
      <c r="B84" s="752" t="s">
        <v>335</v>
      </c>
      <c r="C84" s="159" t="s">
        <v>50</v>
      </c>
      <c r="D84" s="584">
        <f>+D83/D42</f>
        <v>0.65493443754313319</v>
      </c>
      <c r="E84" s="584">
        <f t="shared" ref="E84:G84" si="54">+E83/E42</f>
        <v>0.63148337990043346</v>
      </c>
      <c r="F84" s="584">
        <f t="shared" si="54"/>
        <v>0</v>
      </c>
      <c r="G84" s="584">
        <f t="shared" si="54"/>
        <v>0</v>
      </c>
      <c r="H84" s="160"/>
      <c r="I84" s="160" t="s">
        <v>514</v>
      </c>
      <c r="K84" s="752" t="s">
        <v>335</v>
      </c>
      <c r="L84" s="159" t="s">
        <v>50</v>
      </c>
      <c r="M84" s="584">
        <f>+M83/D40</f>
        <v>0</v>
      </c>
      <c r="N84" s="584">
        <f t="shared" ref="N84:P84" si="55">+N83/E40</f>
        <v>0</v>
      </c>
      <c r="O84" s="584">
        <f t="shared" si="55"/>
        <v>0</v>
      </c>
      <c r="P84" s="584">
        <f t="shared" si="55"/>
        <v>0</v>
      </c>
      <c r="Q84" s="159"/>
      <c r="R84" s="159" t="s">
        <v>513</v>
      </c>
    </row>
    <row r="85" spans="1:18" x14ac:dyDescent="0.25">
      <c r="B85" s="751" t="s">
        <v>350</v>
      </c>
      <c r="C85" s="159" t="s">
        <v>51</v>
      </c>
      <c r="D85" s="484">
        <f>+D81+D83</f>
        <v>579600</v>
      </c>
      <c r="E85" s="484">
        <f t="shared" ref="E85:G85" si="56">+E81+E83</f>
        <v>596988</v>
      </c>
      <c r="F85" s="484">
        <f t="shared" si="56"/>
        <v>240000</v>
      </c>
      <c r="G85" s="484">
        <f t="shared" si="56"/>
        <v>250000</v>
      </c>
      <c r="H85" s="160"/>
      <c r="I85" s="160" t="s">
        <v>461</v>
      </c>
      <c r="J85">
        <v>9.5</v>
      </c>
      <c r="K85" s="751" t="s">
        <v>472</v>
      </c>
      <c r="L85" s="159" t="s">
        <v>51</v>
      </c>
      <c r="M85" s="484">
        <f>+M81+M83</f>
        <v>144900</v>
      </c>
      <c r="N85" s="484">
        <f t="shared" ref="N85:P85" si="57">+N81+N83</f>
        <v>149247</v>
      </c>
      <c r="O85" s="484">
        <f t="shared" si="57"/>
        <v>143476.11600000001</v>
      </c>
      <c r="P85" s="484">
        <f t="shared" si="57"/>
        <v>147780.39948000005</v>
      </c>
      <c r="Q85" s="159"/>
      <c r="R85" s="159" t="s">
        <v>462</v>
      </c>
    </row>
    <row r="86" spans="1:18" x14ac:dyDescent="0.25">
      <c r="A86">
        <v>9.5</v>
      </c>
      <c r="B86" s="752" t="s">
        <v>336</v>
      </c>
      <c r="C86" s="159" t="s">
        <v>50</v>
      </c>
      <c r="D86" s="584">
        <f>+D85/D42</f>
        <v>1</v>
      </c>
      <c r="E86" s="584">
        <f t="shared" ref="E86:G86" si="58">+E85/E42</f>
        <v>1</v>
      </c>
      <c r="F86" s="584">
        <f t="shared" si="58"/>
        <v>0.41818806971328942</v>
      </c>
      <c r="G86" s="584">
        <f t="shared" si="58"/>
        <v>0.42292482778447538</v>
      </c>
      <c r="H86" s="160"/>
      <c r="I86" s="160" t="s">
        <v>517</v>
      </c>
      <c r="K86" s="752" t="s">
        <v>336</v>
      </c>
      <c r="L86" s="159" t="s">
        <v>50</v>
      </c>
      <c r="M86" s="584">
        <f>+M85/D40</f>
        <v>1</v>
      </c>
      <c r="N86" s="584">
        <f t="shared" ref="N86:P86" si="59">+N85/E40</f>
        <v>1</v>
      </c>
      <c r="O86" s="584">
        <f t="shared" si="59"/>
        <v>1</v>
      </c>
      <c r="P86" s="584">
        <f t="shared" si="59"/>
        <v>1</v>
      </c>
      <c r="Q86" s="159"/>
      <c r="R86" s="159" t="s">
        <v>686</v>
      </c>
    </row>
    <row r="87" spans="1:18" x14ac:dyDescent="0.25">
      <c r="B87" s="751" t="s">
        <v>337</v>
      </c>
      <c r="C87" s="159" t="s">
        <v>51</v>
      </c>
      <c r="D87" s="484">
        <f>+D42-D85</f>
        <v>0</v>
      </c>
      <c r="E87" s="484">
        <f t="shared" ref="E87:G87" si="60">+E42-E85</f>
        <v>0</v>
      </c>
      <c r="F87" s="484">
        <f t="shared" si="60"/>
        <v>333904.46400000004</v>
      </c>
      <c r="G87" s="484">
        <f t="shared" si="60"/>
        <v>341121.5979200002</v>
      </c>
      <c r="H87" s="160"/>
      <c r="I87" s="160"/>
      <c r="J87">
        <v>9.6</v>
      </c>
      <c r="K87" s="751" t="s">
        <v>337</v>
      </c>
      <c r="L87" s="159" t="s">
        <v>51</v>
      </c>
      <c r="M87" s="484">
        <f>+M77-M85</f>
        <v>0</v>
      </c>
      <c r="N87" s="484">
        <f t="shared" ref="N87:P87" si="61">+N77-N85</f>
        <v>0</v>
      </c>
      <c r="O87" s="484">
        <f t="shared" si="61"/>
        <v>0</v>
      </c>
      <c r="P87" s="484">
        <f t="shared" si="61"/>
        <v>0</v>
      </c>
      <c r="Q87" s="159"/>
      <c r="R87" s="159"/>
    </row>
    <row r="88" spans="1:18" x14ac:dyDescent="0.25">
      <c r="A88">
        <v>9.6</v>
      </c>
      <c r="B88" s="752" t="s">
        <v>337</v>
      </c>
      <c r="C88" s="159" t="s">
        <v>50</v>
      </c>
      <c r="D88" s="584">
        <f>+D87/D42</f>
        <v>0</v>
      </c>
      <c r="E88" s="584">
        <f t="shared" ref="E88:G88" si="62">+E87/E42</f>
        <v>0</v>
      </c>
      <c r="F88" s="584">
        <f t="shared" si="62"/>
        <v>0.58181193028671063</v>
      </c>
      <c r="G88" s="584">
        <f t="shared" si="62"/>
        <v>0.57707517221552462</v>
      </c>
      <c r="H88" s="160"/>
      <c r="I88" s="160"/>
      <c r="K88" s="752" t="s">
        <v>337</v>
      </c>
      <c r="L88" s="159" t="s">
        <v>50</v>
      </c>
      <c r="M88" s="584">
        <f>+M87/D40</f>
        <v>0</v>
      </c>
      <c r="N88" s="584">
        <f t="shared" ref="N88:P88" si="63">+N87/E40</f>
        <v>0</v>
      </c>
      <c r="O88" s="584">
        <f t="shared" si="63"/>
        <v>0</v>
      </c>
      <c r="P88" s="584">
        <f t="shared" si="63"/>
        <v>0</v>
      </c>
      <c r="Q88" s="159"/>
      <c r="R88" s="159"/>
    </row>
    <row r="89" spans="1:18" x14ac:dyDescent="0.25">
      <c r="B89" s="751" t="s">
        <v>338</v>
      </c>
      <c r="C89" s="159" t="s">
        <v>51</v>
      </c>
      <c r="D89" s="484">
        <v>0</v>
      </c>
      <c r="E89" s="484">
        <v>0</v>
      </c>
      <c r="F89" s="484">
        <v>333904</v>
      </c>
      <c r="G89" s="484">
        <v>0</v>
      </c>
      <c r="H89" s="160"/>
      <c r="I89" s="160"/>
      <c r="J89">
        <v>9.6999999999999993</v>
      </c>
      <c r="K89" s="751" t="s">
        <v>338</v>
      </c>
      <c r="L89" s="159" t="s">
        <v>51</v>
      </c>
      <c r="M89" s="484">
        <v>0</v>
      </c>
      <c r="N89" s="484">
        <v>0</v>
      </c>
      <c r="O89" s="484">
        <v>0</v>
      </c>
      <c r="P89" s="484">
        <v>0</v>
      </c>
      <c r="Q89" s="159"/>
      <c r="R89" s="159"/>
    </row>
    <row r="90" spans="1:18" x14ac:dyDescent="0.25">
      <c r="A90">
        <v>9.6999999999999993</v>
      </c>
      <c r="B90" s="752" t="s">
        <v>338</v>
      </c>
      <c r="C90" s="159" t="s">
        <v>50</v>
      </c>
      <c r="D90" s="584">
        <f>+D89/$D$42</f>
        <v>0</v>
      </c>
      <c r="E90" s="584">
        <f t="shared" ref="E90" si="64">+E89/$D$42</f>
        <v>0</v>
      </c>
      <c r="F90" s="584">
        <f t="shared" ref="F90" si="65">+F89/$D$42</f>
        <v>0.57609385783298828</v>
      </c>
      <c r="G90" s="584">
        <f t="shared" ref="G90" si="66">+G89/$D$42</f>
        <v>0</v>
      </c>
      <c r="H90" s="160"/>
      <c r="I90" s="160"/>
      <c r="K90" s="752" t="s">
        <v>338</v>
      </c>
      <c r="L90" s="159" t="s">
        <v>50</v>
      </c>
      <c r="M90" s="584">
        <f>+M89/D40</f>
        <v>0</v>
      </c>
      <c r="N90" s="584">
        <f t="shared" ref="N90:P90" si="67">+N89/E40</f>
        <v>0</v>
      </c>
      <c r="O90" s="584">
        <f t="shared" si="67"/>
        <v>0</v>
      </c>
      <c r="P90" s="584">
        <f t="shared" si="67"/>
        <v>0</v>
      </c>
      <c r="Q90" s="159"/>
      <c r="R90" s="159"/>
    </row>
    <row r="91" spans="1:18" x14ac:dyDescent="0.25">
      <c r="B91" s="146"/>
      <c r="C91" s="158"/>
    </row>
    <row r="92" spans="1:18" ht="15.75" thickBot="1" x14ac:dyDescent="0.3">
      <c r="B92" s="88"/>
      <c r="C92" s="88"/>
      <c r="D92" s="88"/>
      <c r="E92" s="88">
        <v>2024</v>
      </c>
      <c r="F92" s="88">
        <v>2025</v>
      </c>
      <c r="G92" s="88">
        <v>2026</v>
      </c>
      <c r="H92" s="55"/>
      <c r="I92" s="62"/>
    </row>
    <row r="93" spans="1:18" ht="16.5" thickTop="1" thickBot="1" x14ac:dyDescent="0.3">
      <c r="B93" s="88" t="s">
        <v>20</v>
      </c>
      <c r="C93" s="88"/>
      <c r="D93" s="89"/>
      <c r="E93" s="89"/>
      <c r="F93" s="89"/>
      <c r="G93" s="89"/>
      <c r="H93" s="311" t="s">
        <v>571</v>
      </c>
      <c r="I93" s="492" t="s">
        <v>667</v>
      </c>
      <c r="J93" s="312"/>
      <c r="K93" s="312"/>
      <c r="L93" s="313"/>
    </row>
    <row r="94" spans="1:18" ht="15.75" thickTop="1" x14ac:dyDescent="0.25">
      <c r="B94" s="88" t="s">
        <v>2</v>
      </c>
      <c r="C94" s="88"/>
      <c r="D94" s="89"/>
      <c r="E94" s="89"/>
      <c r="F94" s="89"/>
      <c r="G94" s="89"/>
      <c r="H94" s="278"/>
      <c r="I94" s="282"/>
    </row>
    <row r="95" spans="1:18" x14ac:dyDescent="0.25">
      <c r="B95" s="88" t="s">
        <v>21</v>
      </c>
      <c r="C95" s="88"/>
      <c r="D95" s="89"/>
      <c r="E95" s="89"/>
      <c r="F95" s="89"/>
      <c r="G95" s="89"/>
      <c r="H95" s="278"/>
      <c r="I95" s="282"/>
    </row>
    <row r="96" spans="1:18" x14ac:dyDescent="0.25">
      <c r="B96" s="88" t="s">
        <v>4</v>
      </c>
      <c r="C96" s="88"/>
      <c r="D96" s="89"/>
      <c r="E96" s="89"/>
      <c r="F96" s="89"/>
      <c r="G96" s="89"/>
      <c r="H96" s="278"/>
      <c r="I96" s="282"/>
    </row>
    <row r="97" spans="2:9" x14ac:dyDescent="0.25">
      <c r="B97" s="88" t="s">
        <v>5</v>
      </c>
      <c r="C97" s="88"/>
      <c r="D97" s="89"/>
      <c r="E97" s="89"/>
      <c r="F97" s="89"/>
      <c r="G97" s="89"/>
      <c r="H97" s="278"/>
      <c r="I97" s="282"/>
    </row>
    <row r="98" spans="2:9" x14ac:dyDescent="0.25">
      <c r="B98" s="88" t="s">
        <v>6</v>
      </c>
      <c r="C98" s="88"/>
      <c r="D98" s="89"/>
      <c r="E98" s="89"/>
      <c r="F98" s="89"/>
      <c r="G98" s="89"/>
      <c r="H98" s="278"/>
      <c r="I98" s="282"/>
    </row>
    <row r="99" spans="2:9" x14ac:dyDescent="0.25">
      <c r="B99" s="88"/>
      <c r="C99" s="88"/>
      <c r="D99" s="89"/>
      <c r="E99" s="89"/>
      <c r="F99" s="89"/>
      <c r="G99" s="89"/>
      <c r="H99" s="278"/>
      <c r="I99" s="282"/>
    </row>
    <row r="100" spans="2:9" x14ac:dyDescent="0.25">
      <c r="B100" s="88" t="s">
        <v>8</v>
      </c>
      <c r="C100" s="88"/>
      <c r="D100" s="89"/>
      <c r="E100" s="89">
        <v>0</v>
      </c>
      <c r="F100" s="89">
        <v>0</v>
      </c>
      <c r="G100" s="89">
        <v>0</v>
      </c>
      <c r="H100" s="278"/>
      <c r="I100" s="282"/>
    </row>
    <row r="101" spans="2:9" ht="29.25" x14ac:dyDescent="0.25">
      <c r="B101" s="74" t="s">
        <v>19</v>
      </c>
      <c r="C101" s="74"/>
      <c r="D101" s="89"/>
      <c r="E101" s="89"/>
      <c r="F101" s="89"/>
      <c r="G101" s="89"/>
      <c r="H101" s="278"/>
      <c r="I101" s="282"/>
    </row>
    <row r="102" spans="2:9" x14ac:dyDescent="0.25">
      <c r="B102" s="53" t="s">
        <v>22</v>
      </c>
      <c r="C102" s="53"/>
      <c r="D102" s="55"/>
      <c r="E102" s="55"/>
      <c r="F102" s="55"/>
      <c r="G102" s="55"/>
      <c r="H102" s="55"/>
      <c r="I102" s="62"/>
    </row>
  </sheetData>
  <mergeCells count="64">
    <mergeCell ref="K87:K88"/>
    <mergeCell ref="B23:I23"/>
    <mergeCell ref="B59:G60"/>
    <mergeCell ref="B41:B42"/>
    <mergeCell ref="J41:K41"/>
    <mergeCell ref="B37:B38"/>
    <mergeCell ref="J37:K37"/>
    <mergeCell ref="B39:B40"/>
    <mergeCell ref="J39:K39"/>
    <mergeCell ref="B31:B32"/>
    <mergeCell ref="J31:K31"/>
    <mergeCell ref="J33:K33"/>
    <mergeCell ref="B71:B72"/>
    <mergeCell ref="B73:B74"/>
    <mergeCell ref="B65:B66"/>
    <mergeCell ref="B81:B82"/>
    <mergeCell ref="K81:K82"/>
    <mergeCell ref="B89:B90"/>
    <mergeCell ref="K89:K90"/>
    <mergeCell ref="B17:B18"/>
    <mergeCell ref="B19:B20"/>
    <mergeCell ref="J19:K19"/>
    <mergeCell ref="B21:B22"/>
    <mergeCell ref="J21:K21"/>
    <mergeCell ref="B29:B30"/>
    <mergeCell ref="B83:B84"/>
    <mergeCell ref="K83:K84"/>
    <mergeCell ref="B85:B86"/>
    <mergeCell ref="K85:K86"/>
    <mergeCell ref="B87:B88"/>
    <mergeCell ref="B75:G76"/>
    <mergeCell ref="B53:B54"/>
    <mergeCell ref="B77:B78"/>
    <mergeCell ref="K77:K78"/>
    <mergeCell ref="B79:B80"/>
    <mergeCell ref="K79:K80"/>
    <mergeCell ref="B57:B58"/>
    <mergeCell ref="K57:K58"/>
    <mergeCell ref="B67:B68"/>
    <mergeCell ref="B69:B70"/>
    <mergeCell ref="B61:B62"/>
    <mergeCell ref="B63:B64"/>
    <mergeCell ref="A1:J1"/>
    <mergeCell ref="B6:G6"/>
    <mergeCell ref="J17:K17"/>
    <mergeCell ref="B35:B36"/>
    <mergeCell ref="J35:K35"/>
    <mergeCell ref="B33:B34"/>
    <mergeCell ref="K43:R44"/>
    <mergeCell ref="K59:R73"/>
    <mergeCell ref="K75:R76"/>
    <mergeCell ref="H59:I60"/>
    <mergeCell ref="B43:B44"/>
    <mergeCell ref="B45:B46"/>
    <mergeCell ref="K45:K46"/>
    <mergeCell ref="B47:B48"/>
    <mergeCell ref="K47:K48"/>
    <mergeCell ref="B49:B50"/>
    <mergeCell ref="K49:K50"/>
    <mergeCell ref="B51:B52"/>
    <mergeCell ref="K51:K52"/>
    <mergeCell ref="K53:K54"/>
    <mergeCell ref="B55:B56"/>
    <mergeCell ref="K55:K56"/>
  </mergeCells>
  <hyperlinks>
    <hyperlink ref="I93" r:id="rId1" xr:uid="{24E1CA59-B62C-4D8B-9045-45A5BF1EB3F6}"/>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4"/>
  <sheetViews>
    <sheetView zoomScale="70" zoomScaleNormal="70" workbookViewId="0">
      <selection activeCell="H11" sqref="H11:I16"/>
    </sheetView>
  </sheetViews>
  <sheetFormatPr defaultColWidth="8.7109375" defaultRowHeight="33" customHeight="1" x14ac:dyDescent="0.25"/>
  <cols>
    <col min="2" max="2" width="47.28515625" customWidth="1"/>
    <col min="3" max="4" width="12.42578125" customWidth="1"/>
    <col min="5" max="6" width="16.28515625" customWidth="1"/>
    <col min="7" max="7" width="14.42578125" customWidth="1"/>
    <col min="8" max="8" width="11.140625" customWidth="1"/>
    <col min="9" max="9" width="55.7109375" customWidth="1"/>
    <col min="10" max="10" width="25.42578125" customWidth="1"/>
    <col min="11" max="11" width="41.85546875" style="269" customWidth="1"/>
  </cols>
  <sheetData>
    <row r="1" spans="1:41" ht="15.75" x14ac:dyDescent="0.25">
      <c r="A1" s="646" t="s">
        <v>377</v>
      </c>
      <c r="B1" s="646"/>
      <c r="C1" s="646"/>
      <c r="D1" s="646"/>
      <c r="E1" s="646"/>
      <c r="F1" s="646"/>
      <c r="G1" s="646"/>
      <c r="H1" s="646"/>
      <c r="I1" s="646"/>
    </row>
    <row r="2" spans="1:41" ht="15.75" thickBot="1" x14ac:dyDescent="0.3">
      <c r="A2" s="3"/>
      <c r="B2" s="3"/>
      <c r="C2" s="3"/>
      <c r="D2" s="275" t="s">
        <v>473</v>
      </c>
      <c r="E2" s="3"/>
      <c r="F2" s="3"/>
      <c r="G2" s="3"/>
      <c r="H2" s="3"/>
      <c r="I2" s="4"/>
    </row>
    <row r="3" spans="1:41" s="1" customFormat="1" ht="15.75" thickTop="1" x14ac:dyDescent="0.25">
      <c r="A3" s="155"/>
      <c r="B3" s="162" t="s">
        <v>371</v>
      </c>
      <c r="C3" s="163"/>
      <c r="D3" s="163">
        <v>2023</v>
      </c>
      <c r="E3" s="163">
        <v>2024</v>
      </c>
      <c r="F3" s="163">
        <v>2025</v>
      </c>
      <c r="G3" s="164">
        <v>2026</v>
      </c>
      <c r="J3"/>
      <c r="K3" s="269"/>
      <c r="L3"/>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1" customFormat="1" ht="27.75" customHeight="1" x14ac:dyDescent="0.25">
      <c r="A4" s="155"/>
      <c r="B4" s="165" t="s">
        <v>23</v>
      </c>
      <c r="C4" s="153"/>
      <c r="D4" s="153">
        <v>5000000</v>
      </c>
      <c r="E4" s="153">
        <f>+(C4*I5)+C4</f>
        <v>0</v>
      </c>
      <c r="F4" s="153">
        <f>+(E4*I5)+E4</f>
        <v>0</v>
      </c>
      <c r="G4" s="166">
        <f>+(F4*I5)+F4</f>
        <v>0</v>
      </c>
      <c r="I4" s="90" t="s">
        <v>24</v>
      </c>
      <c r="J4"/>
      <c r="K4" s="269"/>
      <c r="L4"/>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5.75" thickBot="1" x14ac:dyDescent="0.3">
      <c r="A5" s="155"/>
      <c r="B5" s="167" t="s">
        <v>25</v>
      </c>
      <c r="C5" s="168"/>
      <c r="D5" s="168">
        <v>2000000</v>
      </c>
      <c r="E5" s="168">
        <f>+(C5*I5)+C5</f>
        <v>0</v>
      </c>
      <c r="F5" s="168">
        <f>+(E5*I5)+E5</f>
        <v>0</v>
      </c>
      <c r="G5" s="169">
        <f>+(F5*I5)+F5</f>
        <v>0</v>
      </c>
      <c r="I5" s="91">
        <v>2.5000000000000001E-2</v>
      </c>
      <c r="J5"/>
      <c r="K5" s="269"/>
      <c r="L5"/>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ht="22.5" customHeight="1" thickTop="1" x14ac:dyDescent="0.25">
      <c r="A6" s="5"/>
      <c r="B6" s="338"/>
      <c r="C6" s="339"/>
      <c r="D6" s="339"/>
      <c r="E6" s="339"/>
      <c r="F6" s="339"/>
      <c r="G6" s="339"/>
      <c r="H6" s="3"/>
      <c r="I6" s="4"/>
    </row>
    <row r="7" spans="1:41" ht="30" customHeight="1" x14ac:dyDescent="0.25">
      <c r="A7" s="334"/>
      <c r="B7" s="340" t="e" cm="1">
        <f t="array" ref="B7">+B3:F7B2:I7IB7:J21</f>
        <v>#NAME?</v>
      </c>
      <c r="C7" s="340"/>
      <c r="D7" s="340">
        <v>2023</v>
      </c>
      <c r="E7" s="340">
        <v>2024</v>
      </c>
      <c r="F7" s="340">
        <v>2025</v>
      </c>
      <c r="G7" s="340">
        <v>2026</v>
      </c>
      <c r="H7" s="784" t="s">
        <v>34</v>
      </c>
      <c r="I7" s="785"/>
      <c r="J7" s="198" t="s">
        <v>193</v>
      </c>
    </row>
    <row r="8" spans="1:41" ht="57.95" customHeight="1" x14ac:dyDescent="0.25">
      <c r="A8" s="335">
        <v>2.1</v>
      </c>
      <c r="B8" s="586" t="s">
        <v>755</v>
      </c>
      <c r="C8" s="587" t="s">
        <v>51</v>
      </c>
      <c r="D8" s="588">
        <f>+ACTs!D8</f>
        <v>13000000</v>
      </c>
      <c r="E8" s="588">
        <f>+ACTs!E8</f>
        <v>13390000</v>
      </c>
      <c r="F8" s="588">
        <f>+ACTs!F8</f>
        <v>13791700</v>
      </c>
      <c r="G8" s="588">
        <f>+ACTs!G8</f>
        <v>14205451</v>
      </c>
      <c r="H8" s="780" t="s">
        <v>763</v>
      </c>
      <c r="I8" s="781"/>
      <c r="J8" s="436" t="s">
        <v>547</v>
      </c>
      <c r="K8" s="274"/>
    </row>
    <row r="9" spans="1:41" ht="57.95" customHeight="1" x14ac:dyDescent="0.25">
      <c r="A9" s="585" t="s">
        <v>756</v>
      </c>
      <c r="B9" s="586" t="s">
        <v>761</v>
      </c>
      <c r="C9" s="587" t="s">
        <v>50</v>
      </c>
      <c r="D9" s="588"/>
      <c r="E9" s="588"/>
      <c r="F9" s="588"/>
      <c r="G9" s="588"/>
      <c r="H9" s="782" t="s">
        <v>764</v>
      </c>
      <c r="I9" s="782"/>
      <c r="J9" s="436"/>
      <c r="K9" s="274"/>
    </row>
    <row r="10" spans="1:41" ht="45" customHeight="1" x14ac:dyDescent="0.25">
      <c r="A10" s="336">
        <v>2.2000000000000002</v>
      </c>
      <c r="B10" s="586" t="s">
        <v>762</v>
      </c>
      <c r="C10" s="587" t="s">
        <v>51</v>
      </c>
      <c r="D10" s="589">
        <f>+D8*D9</f>
        <v>0</v>
      </c>
      <c r="E10" s="589">
        <f t="shared" ref="E10:G10" si="0">+E8*E9</f>
        <v>0</v>
      </c>
      <c r="F10" s="589">
        <f t="shared" si="0"/>
        <v>0</v>
      </c>
      <c r="G10" s="589">
        <f t="shared" si="0"/>
        <v>0</v>
      </c>
      <c r="H10" s="782" t="s">
        <v>757</v>
      </c>
      <c r="I10" s="782"/>
      <c r="J10" s="436" t="s">
        <v>506</v>
      </c>
    </row>
    <row r="11" spans="1:41" ht="58.5" customHeight="1" x14ac:dyDescent="0.25">
      <c r="A11" s="786">
        <v>2.2999999999999998</v>
      </c>
      <c r="B11" s="783" t="s">
        <v>758</v>
      </c>
      <c r="C11" s="587" t="s">
        <v>50</v>
      </c>
      <c r="D11" s="590"/>
      <c r="E11" s="590"/>
      <c r="F11" s="590"/>
      <c r="G11" s="590"/>
      <c r="H11" s="782" t="s">
        <v>759</v>
      </c>
      <c r="I11" s="782"/>
      <c r="J11" s="436" t="s">
        <v>507</v>
      </c>
      <c r="K11" s="274"/>
    </row>
    <row r="12" spans="1:41" ht="31.5" customHeight="1" x14ac:dyDescent="0.25">
      <c r="A12" s="787"/>
      <c r="B12" s="783"/>
      <c r="C12" s="587" t="s">
        <v>51</v>
      </c>
      <c r="D12" s="591"/>
      <c r="E12" s="591"/>
      <c r="F12" s="591"/>
      <c r="G12" s="591"/>
      <c r="H12" s="782" t="s">
        <v>760</v>
      </c>
      <c r="I12" s="782"/>
      <c r="J12" s="436" t="s">
        <v>508</v>
      </c>
    </row>
    <row r="13" spans="1:41" ht="44.25" customHeight="1" x14ac:dyDescent="0.25">
      <c r="A13" s="788" t="s">
        <v>549</v>
      </c>
      <c r="B13" s="783" t="s">
        <v>360</v>
      </c>
      <c r="C13" s="587" t="s">
        <v>51</v>
      </c>
      <c r="D13" s="589"/>
      <c r="E13" s="589"/>
      <c r="F13" s="589"/>
      <c r="G13" s="589"/>
      <c r="H13" s="782" t="s">
        <v>765</v>
      </c>
      <c r="I13" s="782"/>
      <c r="J13" s="436" t="s">
        <v>509</v>
      </c>
    </row>
    <row r="14" spans="1:41" ht="53.25" customHeight="1" x14ac:dyDescent="0.25">
      <c r="A14" s="789"/>
      <c r="B14" s="783"/>
      <c r="C14" s="587" t="s">
        <v>50</v>
      </c>
      <c r="D14" s="592"/>
      <c r="E14" s="592"/>
      <c r="F14" s="592"/>
      <c r="G14" s="592"/>
      <c r="H14" s="782" t="s">
        <v>766</v>
      </c>
      <c r="I14" s="782"/>
      <c r="J14" s="436" t="s">
        <v>510</v>
      </c>
    </row>
    <row r="15" spans="1:41" ht="45.95" customHeight="1" x14ac:dyDescent="0.25">
      <c r="A15" s="770" t="s">
        <v>86</v>
      </c>
      <c r="B15" s="783" t="s">
        <v>361</v>
      </c>
      <c r="C15" s="587" t="s">
        <v>51</v>
      </c>
      <c r="D15" s="592"/>
      <c r="E15" s="592"/>
      <c r="F15" s="592"/>
      <c r="G15" s="592"/>
      <c r="H15" s="782" t="s">
        <v>767</v>
      </c>
      <c r="I15" s="782"/>
      <c r="J15" s="436" t="s">
        <v>511</v>
      </c>
    </row>
    <row r="16" spans="1:41" ht="50.25" customHeight="1" x14ac:dyDescent="0.25">
      <c r="A16" s="771"/>
      <c r="B16" s="783"/>
      <c r="C16" s="587" t="s">
        <v>50</v>
      </c>
      <c r="D16" s="592"/>
      <c r="E16" s="592"/>
      <c r="F16" s="592"/>
      <c r="G16" s="592"/>
      <c r="H16" s="782" t="s">
        <v>768</v>
      </c>
      <c r="I16" s="782"/>
      <c r="J16" s="436" t="s">
        <v>512</v>
      </c>
    </row>
    <row r="17" spans="1:10" ht="15" x14ac:dyDescent="0.25">
      <c r="A17" s="337">
        <v>2.4</v>
      </c>
      <c r="B17" s="345" t="s">
        <v>520</v>
      </c>
      <c r="C17" s="346"/>
      <c r="D17" s="347"/>
      <c r="E17" s="347"/>
      <c r="F17" s="347"/>
      <c r="G17" s="347"/>
      <c r="H17" s="348"/>
      <c r="I17" s="348"/>
      <c r="J17" s="349"/>
    </row>
    <row r="18" spans="1:10" ht="37.5" customHeight="1" x14ac:dyDescent="0.25">
      <c r="A18" s="772" t="s">
        <v>87</v>
      </c>
      <c r="B18" s="792" t="s">
        <v>278</v>
      </c>
      <c r="C18" s="341" t="s">
        <v>51</v>
      </c>
      <c r="D18" s="350"/>
      <c r="E18" s="350"/>
      <c r="F18" s="350"/>
      <c r="G18" s="350"/>
      <c r="H18" s="790"/>
      <c r="I18" s="790"/>
      <c r="J18" s="304" t="s">
        <v>513</v>
      </c>
    </row>
    <row r="19" spans="1:10" ht="17.100000000000001" customHeight="1" x14ac:dyDescent="0.25">
      <c r="A19" s="773"/>
      <c r="B19" s="792"/>
      <c r="C19" s="341" t="s">
        <v>50</v>
      </c>
      <c r="D19" s="344"/>
      <c r="E19" s="344"/>
      <c r="F19" s="344"/>
      <c r="G19" s="344"/>
      <c r="H19" s="342"/>
      <c r="I19" s="343"/>
      <c r="J19" s="304" t="s">
        <v>459</v>
      </c>
    </row>
    <row r="20" spans="1:10" ht="15" x14ac:dyDescent="0.25">
      <c r="A20" s="772" t="s">
        <v>88</v>
      </c>
      <c r="B20" s="792" t="s">
        <v>289</v>
      </c>
      <c r="C20" s="341" t="s">
        <v>51</v>
      </c>
      <c r="D20" s="344"/>
      <c r="E20" s="344"/>
      <c r="F20" s="344"/>
      <c r="G20" s="344"/>
      <c r="H20" s="342"/>
      <c r="I20" s="351"/>
      <c r="J20" s="304" t="s">
        <v>514</v>
      </c>
    </row>
    <row r="21" spans="1:10" ht="15" x14ac:dyDescent="0.25">
      <c r="A21" s="773" t="s">
        <v>89</v>
      </c>
      <c r="B21" s="792"/>
      <c r="C21" s="341" t="s">
        <v>50</v>
      </c>
      <c r="D21" s="344"/>
      <c r="E21" s="344"/>
      <c r="F21" s="344"/>
      <c r="G21" s="344"/>
      <c r="H21" s="342"/>
      <c r="I21" s="343"/>
      <c r="J21" s="304" t="s">
        <v>515</v>
      </c>
    </row>
    <row r="22" spans="1:10" ht="28.5" customHeight="1" x14ac:dyDescent="0.25">
      <c r="A22" s="774" t="s">
        <v>89</v>
      </c>
      <c r="B22" s="792" t="s">
        <v>279</v>
      </c>
      <c r="C22" s="341" t="s">
        <v>51</v>
      </c>
      <c r="D22" s="352"/>
      <c r="E22" s="352"/>
      <c r="F22" s="352"/>
      <c r="G22" s="352"/>
      <c r="H22" s="791"/>
      <c r="I22" s="791"/>
      <c r="J22" s="304" t="s">
        <v>516</v>
      </c>
    </row>
    <row r="23" spans="1:10" ht="28.5" customHeight="1" x14ac:dyDescent="0.25">
      <c r="A23" s="775"/>
      <c r="B23" s="792"/>
      <c r="C23" s="341" t="s">
        <v>50</v>
      </c>
      <c r="D23" s="353"/>
      <c r="E23" s="353"/>
      <c r="F23" s="353"/>
      <c r="G23" s="353"/>
      <c r="H23" s="793"/>
      <c r="I23" s="793"/>
      <c r="J23" s="304" t="s">
        <v>462</v>
      </c>
    </row>
    <row r="24" spans="1:10" ht="15" x14ac:dyDescent="0.25">
      <c r="A24" s="774" t="s">
        <v>550</v>
      </c>
      <c r="B24" s="792" t="s">
        <v>359</v>
      </c>
      <c r="C24" s="341" t="s">
        <v>51</v>
      </c>
      <c r="D24" s="341"/>
      <c r="E24" s="355">
        <v>0</v>
      </c>
      <c r="F24" s="355">
        <v>0</v>
      </c>
      <c r="G24" s="355">
        <v>0</v>
      </c>
      <c r="H24" s="356"/>
      <c r="I24" s="354"/>
      <c r="J24" s="304" t="s">
        <v>461</v>
      </c>
    </row>
    <row r="25" spans="1:10" ht="15" x14ac:dyDescent="0.25">
      <c r="A25" s="775"/>
      <c r="B25" s="792"/>
      <c r="C25" s="341" t="s">
        <v>50</v>
      </c>
      <c r="D25" s="341"/>
      <c r="E25" s="357"/>
      <c r="F25" s="357"/>
      <c r="G25" s="357"/>
      <c r="H25" s="356"/>
      <c r="I25" s="354"/>
      <c r="J25" s="304" t="s">
        <v>517</v>
      </c>
    </row>
    <row r="26" spans="1:10" ht="15" x14ac:dyDescent="0.25">
      <c r="A26" s="774" t="s">
        <v>551</v>
      </c>
      <c r="B26" s="792" t="s">
        <v>284</v>
      </c>
      <c r="C26" s="341" t="s">
        <v>51</v>
      </c>
      <c r="D26" s="341"/>
      <c r="E26" s="357"/>
      <c r="F26" s="357"/>
      <c r="G26" s="357"/>
      <c r="H26" s="356"/>
      <c r="I26" s="354"/>
      <c r="J26" s="304" t="s">
        <v>518</v>
      </c>
    </row>
    <row r="27" spans="1:10" ht="15" x14ac:dyDescent="0.25">
      <c r="A27" s="775"/>
      <c r="B27" s="792"/>
      <c r="C27" s="341" t="s">
        <v>50</v>
      </c>
      <c r="D27" s="341"/>
      <c r="E27" s="357"/>
      <c r="F27" s="357"/>
      <c r="G27" s="357"/>
      <c r="H27" s="356"/>
      <c r="I27" s="354"/>
      <c r="J27" s="304" t="s">
        <v>519</v>
      </c>
    </row>
    <row r="28" spans="1:10" ht="15" x14ac:dyDescent="0.25">
      <c r="A28" s="774" t="s">
        <v>552</v>
      </c>
      <c r="B28" s="792" t="s">
        <v>255</v>
      </c>
      <c r="C28" s="341" t="s">
        <v>51</v>
      </c>
      <c r="D28" s="341"/>
      <c r="E28" s="355">
        <v>0</v>
      </c>
      <c r="F28" s="355">
        <v>0</v>
      </c>
      <c r="G28" s="355">
        <v>0</v>
      </c>
      <c r="H28" s="356"/>
      <c r="I28" s="354"/>
      <c r="J28" s="304" t="s">
        <v>521</v>
      </c>
    </row>
    <row r="29" spans="1:10" ht="15" x14ac:dyDescent="0.25">
      <c r="A29" s="775"/>
      <c r="B29" s="792"/>
      <c r="C29" s="341" t="s">
        <v>50</v>
      </c>
      <c r="D29" s="341"/>
      <c r="E29" s="357"/>
      <c r="F29" s="357"/>
      <c r="G29" s="357"/>
      <c r="H29" s="356"/>
      <c r="I29" s="354"/>
      <c r="J29" s="304" t="s">
        <v>522</v>
      </c>
    </row>
    <row r="30" spans="1:10" ht="15" x14ac:dyDescent="0.25">
      <c r="A30" s="774" t="s">
        <v>553</v>
      </c>
      <c r="B30" s="792" t="s">
        <v>362</v>
      </c>
      <c r="C30" s="341" t="s">
        <v>51</v>
      </c>
      <c r="D30" s="341"/>
      <c r="E30" s="355">
        <v>0</v>
      </c>
      <c r="F30" s="355">
        <v>0</v>
      </c>
      <c r="G30" s="355">
        <v>0</v>
      </c>
      <c r="H30" s="356"/>
      <c r="I30" s="354"/>
      <c r="J30" s="304" t="s">
        <v>523</v>
      </c>
    </row>
    <row r="31" spans="1:10" ht="15" x14ac:dyDescent="0.25">
      <c r="A31" s="775">
        <v>2.7</v>
      </c>
      <c r="B31" s="792"/>
      <c r="C31" s="341" t="s">
        <v>50</v>
      </c>
      <c r="D31" s="341"/>
      <c r="E31" s="357"/>
      <c r="F31" s="357"/>
      <c r="G31" s="357"/>
      <c r="H31" s="356"/>
      <c r="I31" s="343"/>
      <c r="J31" s="304" t="s">
        <v>524</v>
      </c>
    </row>
    <row r="32" spans="1:10" s="269" customFormat="1" ht="33" customHeight="1" x14ac:dyDescent="0.25">
      <c r="A32" s="778" t="s">
        <v>554</v>
      </c>
      <c r="B32" s="795" t="s">
        <v>548</v>
      </c>
      <c r="C32" s="358" t="s">
        <v>51</v>
      </c>
      <c r="D32" s="358"/>
      <c r="E32" s="359">
        <v>0</v>
      </c>
      <c r="F32" s="359">
        <v>0</v>
      </c>
      <c r="G32" s="359">
        <v>0</v>
      </c>
      <c r="H32" s="360"/>
      <c r="I32" s="361"/>
      <c r="J32" s="362"/>
    </row>
    <row r="33" spans="1:11" s="269" customFormat="1" ht="33" customHeight="1" x14ac:dyDescent="0.25">
      <c r="A33" s="779"/>
      <c r="B33" s="795"/>
      <c r="C33" s="358" t="s">
        <v>50</v>
      </c>
      <c r="D33" s="358"/>
      <c r="E33" s="363"/>
      <c r="F33" s="363"/>
      <c r="G33" s="363"/>
      <c r="H33" s="360"/>
      <c r="I33" s="364"/>
      <c r="J33" s="362"/>
    </row>
    <row r="34" spans="1:11" s="298" customFormat="1" ht="17.100000000000001" customHeight="1" x14ac:dyDescent="0.25">
      <c r="A34" s="299">
        <v>2.5</v>
      </c>
      <c r="B34" s="794" t="s">
        <v>363</v>
      </c>
      <c r="C34" s="794"/>
      <c r="D34" s="794"/>
      <c r="E34" s="794"/>
      <c r="F34" s="794"/>
      <c r="G34" s="794"/>
      <c r="H34" s="794"/>
      <c r="I34" s="365"/>
      <c r="J34" s="349"/>
      <c r="K34" s="562"/>
    </row>
    <row r="35" spans="1:11" ht="15" x14ac:dyDescent="0.25">
      <c r="A35" s="774" t="s">
        <v>555</v>
      </c>
      <c r="B35" s="792" t="s">
        <v>364</v>
      </c>
      <c r="C35" s="341" t="s">
        <v>51</v>
      </c>
      <c r="D35" s="341"/>
      <c r="E35" s="357"/>
      <c r="F35" s="357"/>
      <c r="G35" s="357"/>
      <c r="H35" s="356"/>
      <c r="I35" s="343"/>
      <c r="J35" s="304" t="s">
        <v>525</v>
      </c>
    </row>
    <row r="36" spans="1:11" ht="15" x14ac:dyDescent="0.25">
      <c r="A36" s="775"/>
      <c r="B36" s="792"/>
      <c r="C36" s="341" t="s">
        <v>50</v>
      </c>
      <c r="D36" s="341"/>
      <c r="E36" s="357"/>
      <c r="F36" s="357"/>
      <c r="G36" s="357"/>
      <c r="H36" s="356"/>
      <c r="I36" s="343"/>
      <c r="J36" s="304" t="s">
        <v>526</v>
      </c>
    </row>
    <row r="37" spans="1:11" ht="17.100000000000001" customHeight="1" x14ac:dyDescent="0.25">
      <c r="A37" s="774" t="s">
        <v>556</v>
      </c>
      <c r="B37" s="792" t="s">
        <v>365</v>
      </c>
      <c r="C37" s="341" t="s">
        <v>51</v>
      </c>
      <c r="D37" s="341"/>
      <c r="E37" s="357"/>
      <c r="F37" s="357"/>
      <c r="G37" s="357"/>
      <c r="H37" s="356"/>
      <c r="I37" s="343"/>
      <c r="J37" s="304" t="s">
        <v>527</v>
      </c>
    </row>
    <row r="38" spans="1:11" ht="15" x14ac:dyDescent="0.25">
      <c r="A38" s="775"/>
      <c r="B38" s="792"/>
      <c r="C38" s="341" t="s">
        <v>50</v>
      </c>
      <c r="D38" s="341"/>
      <c r="E38" s="357"/>
      <c r="F38" s="357"/>
      <c r="G38" s="357"/>
      <c r="H38" s="356"/>
      <c r="I38" s="343"/>
      <c r="J38" s="304" t="s">
        <v>528</v>
      </c>
    </row>
    <row r="39" spans="1:11" ht="15" x14ac:dyDescent="0.25">
      <c r="A39" s="774" t="s">
        <v>557</v>
      </c>
      <c r="B39" s="792" t="s">
        <v>366</v>
      </c>
      <c r="C39" s="341" t="s">
        <v>51</v>
      </c>
      <c r="D39" s="341"/>
      <c r="E39" s="355">
        <v>0</v>
      </c>
      <c r="F39" s="355">
        <v>0</v>
      </c>
      <c r="G39" s="355">
        <v>0</v>
      </c>
      <c r="H39" s="356"/>
      <c r="I39" s="343"/>
      <c r="J39" s="304" t="s">
        <v>529</v>
      </c>
    </row>
    <row r="40" spans="1:11" ht="15" x14ac:dyDescent="0.25">
      <c r="A40" s="775"/>
      <c r="B40" s="792"/>
      <c r="C40" s="341" t="s">
        <v>50</v>
      </c>
      <c r="D40" s="341"/>
      <c r="E40" s="357"/>
      <c r="F40" s="357"/>
      <c r="G40" s="357"/>
      <c r="H40" s="356"/>
      <c r="I40" s="343"/>
      <c r="J40" s="304" t="s">
        <v>530</v>
      </c>
    </row>
    <row r="41" spans="1:11" ht="15" x14ac:dyDescent="0.25">
      <c r="A41" s="774" t="s">
        <v>558</v>
      </c>
      <c r="B41" s="792" t="s">
        <v>367</v>
      </c>
      <c r="C41" s="341" t="s">
        <v>51</v>
      </c>
      <c r="D41" s="341"/>
      <c r="E41" s="355">
        <v>0</v>
      </c>
      <c r="F41" s="355">
        <v>0</v>
      </c>
      <c r="G41" s="355">
        <v>0</v>
      </c>
      <c r="H41" s="356"/>
      <c r="I41" s="366"/>
      <c r="J41" s="304" t="s">
        <v>531</v>
      </c>
    </row>
    <row r="42" spans="1:11" ht="15" x14ac:dyDescent="0.25">
      <c r="A42" s="775"/>
      <c r="B42" s="792"/>
      <c r="C42" s="341" t="s">
        <v>50</v>
      </c>
      <c r="D42" s="341"/>
      <c r="E42" s="357"/>
      <c r="F42" s="357"/>
      <c r="G42" s="357"/>
      <c r="H42" s="356"/>
      <c r="I42" s="366"/>
      <c r="J42" s="304" t="s">
        <v>532</v>
      </c>
    </row>
    <row r="43" spans="1:11" ht="17.100000000000001" customHeight="1" x14ac:dyDescent="0.25">
      <c r="A43" s="774" t="s">
        <v>559</v>
      </c>
      <c r="B43" s="792" t="s">
        <v>368</v>
      </c>
      <c r="C43" s="341" t="s">
        <v>51</v>
      </c>
      <c r="D43" s="341"/>
      <c r="E43" s="357"/>
      <c r="F43" s="357"/>
      <c r="G43" s="357"/>
      <c r="H43" s="356"/>
      <c r="I43" s="366"/>
      <c r="J43" s="304" t="s">
        <v>533</v>
      </c>
    </row>
    <row r="44" spans="1:11" ht="33" customHeight="1" x14ac:dyDescent="0.25">
      <c r="A44" s="775"/>
      <c r="B44" s="792"/>
      <c r="C44" s="341" t="s">
        <v>50</v>
      </c>
      <c r="D44" s="341"/>
      <c r="E44" s="357"/>
      <c r="F44" s="357"/>
      <c r="G44" s="357"/>
      <c r="H44" s="356"/>
      <c r="I44" s="366"/>
      <c r="J44" s="304" t="s">
        <v>534</v>
      </c>
    </row>
    <row r="45" spans="1:11" ht="33" customHeight="1" x14ac:dyDescent="0.25">
      <c r="A45" s="774" t="s">
        <v>560</v>
      </c>
      <c r="B45" s="792" t="s">
        <v>369</v>
      </c>
      <c r="C45" s="341" t="s">
        <v>51</v>
      </c>
      <c r="D45" s="341"/>
      <c r="E45" s="355">
        <v>0</v>
      </c>
      <c r="F45" s="355">
        <v>0</v>
      </c>
      <c r="G45" s="355">
        <v>0</v>
      </c>
      <c r="H45" s="356"/>
      <c r="I45" s="366"/>
      <c r="J45" s="304" t="s">
        <v>535</v>
      </c>
    </row>
    <row r="46" spans="1:11" ht="33" customHeight="1" x14ac:dyDescent="0.25">
      <c r="A46" s="775"/>
      <c r="B46" s="792"/>
      <c r="C46" s="341" t="s">
        <v>50</v>
      </c>
      <c r="D46" s="341"/>
      <c r="E46" s="357"/>
      <c r="F46" s="357"/>
      <c r="G46" s="357"/>
      <c r="H46" s="356"/>
      <c r="I46" s="366"/>
      <c r="J46" s="304" t="s">
        <v>536</v>
      </c>
    </row>
    <row r="47" spans="1:11" ht="33" customHeight="1" x14ac:dyDescent="0.25">
      <c r="A47" s="776" t="s">
        <v>561</v>
      </c>
      <c r="B47" s="792" t="s">
        <v>370</v>
      </c>
      <c r="C47" s="341" t="s">
        <v>51</v>
      </c>
      <c r="D47" s="341"/>
      <c r="E47" s="355">
        <v>0</v>
      </c>
      <c r="F47" s="355">
        <v>0</v>
      </c>
      <c r="G47" s="355">
        <v>0</v>
      </c>
      <c r="H47" s="356"/>
      <c r="I47" s="366"/>
      <c r="J47" s="304" t="s">
        <v>537</v>
      </c>
    </row>
    <row r="48" spans="1:11" ht="33" customHeight="1" x14ac:dyDescent="0.25">
      <c r="A48" s="777"/>
      <c r="B48" s="792"/>
      <c r="C48" s="341" t="s">
        <v>50</v>
      </c>
      <c r="D48" s="341"/>
      <c r="E48" s="357"/>
      <c r="F48" s="357"/>
      <c r="G48" s="357"/>
      <c r="H48" s="356"/>
      <c r="I48" s="366"/>
      <c r="J48" s="304" t="s">
        <v>538</v>
      </c>
    </row>
    <row r="49" spans="1:10" ht="33" customHeight="1" x14ac:dyDescent="0.25">
      <c r="A49" s="776" t="s">
        <v>562</v>
      </c>
      <c r="B49" s="795" t="s">
        <v>548</v>
      </c>
      <c r="C49" s="372" t="s">
        <v>51</v>
      </c>
      <c r="D49" s="372"/>
      <c r="E49" s="373">
        <v>0</v>
      </c>
      <c r="F49" s="373">
        <v>0</v>
      </c>
      <c r="G49" s="373">
        <v>0</v>
      </c>
      <c r="H49" s="374"/>
      <c r="I49" s="375"/>
      <c r="J49" s="304"/>
    </row>
    <row r="50" spans="1:10" ht="33" customHeight="1" x14ac:dyDescent="0.25">
      <c r="A50" s="777"/>
      <c r="B50" s="795"/>
      <c r="C50" s="372" t="s">
        <v>50</v>
      </c>
      <c r="D50" s="372"/>
      <c r="E50" s="376"/>
      <c r="F50" s="376"/>
      <c r="G50" s="376"/>
      <c r="H50" s="374"/>
      <c r="I50" s="366"/>
      <c r="J50" s="304"/>
    </row>
    <row r="51" spans="1:10" ht="33" customHeight="1" x14ac:dyDescent="0.25">
      <c r="B51" s="161"/>
      <c r="C51" s="142"/>
      <c r="D51" s="142"/>
      <c r="E51" s="142"/>
      <c r="F51" s="142"/>
      <c r="G51" s="142"/>
      <c r="H51" s="142"/>
      <c r="I51" s="142"/>
    </row>
    <row r="52" spans="1:10" ht="33" customHeight="1" x14ac:dyDescent="0.25">
      <c r="B52" s="142"/>
      <c r="C52" s="142"/>
      <c r="D52" s="142"/>
      <c r="E52" s="142"/>
      <c r="F52" s="142"/>
      <c r="G52" s="142"/>
      <c r="H52" s="142"/>
      <c r="I52" s="142"/>
    </row>
    <row r="53" spans="1:10" ht="33" customHeight="1" x14ac:dyDescent="0.25">
      <c r="B53" s="142"/>
      <c r="C53" s="142"/>
      <c r="D53" s="142"/>
      <c r="E53" s="142"/>
      <c r="F53" s="142"/>
      <c r="G53" s="142"/>
      <c r="H53" s="142"/>
      <c r="I53" s="142"/>
    </row>
    <row r="54" spans="1:10" ht="33" customHeight="1" x14ac:dyDescent="0.25">
      <c r="B54" s="142"/>
      <c r="C54" s="142"/>
      <c r="D54" s="142"/>
      <c r="E54" s="142"/>
      <c r="F54" s="142"/>
      <c r="G54" s="142"/>
      <c r="H54" s="142"/>
      <c r="I54" s="142"/>
    </row>
  </sheetData>
  <mergeCells count="53">
    <mergeCell ref="B28:B29"/>
    <mergeCell ref="B30:B31"/>
    <mergeCell ref="B34:H34"/>
    <mergeCell ref="B49:B50"/>
    <mergeCell ref="B32:B33"/>
    <mergeCell ref="B43:B44"/>
    <mergeCell ref="B45:B46"/>
    <mergeCell ref="B47:B48"/>
    <mergeCell ref="B35:B36"/>
    <mergeCell ref="B37:B38"/>
    <mergeCell ref="B39:B40"/>
    <mergeCell ref="B41:B42"/>
    <mergeCell ref="H15:I15"/>
    <mergeCell ref="H16:I16"/>
    <mergeCell ref="H18:I18"/>
    <mergeCell ref="H22:I22"/>
    <mergeCell ref="B26:B27"/>
    <mergeCell ref="B20:B21"/>
    <mergeCell ref="B22:B23"/>
    <mergeCell ref="B24:B25"/>
    <mergeCell ref="B15:B16"/>
    <mergeCell ref="B18:B19"/>
    <mergeCell ref="H23:I23"/>
    <mergeCell ref="A1:I1"/>
    <mergeCell ref="H8:I8"/>
    <mergeCell ref="H11:I11"/>
    <mergeCell ref="H12:I12"/>
    <mergeCell ref="H13:I13"/>
    <mergeCell ref="B11:B12"/>
    <mergeCell ref="H10:I10"/>
    <mergeCell ref="H7:I7"/>
    <mergeCell ref="A11:A12"/>
    <mergeCell ref="A13:A14"/>
    <mergeCell ref="H14:I14"/>
    <mergeCell ref="B13:B14"/>
    <mergeCell ref="H9:I9"/>
    <mergeCell ref="A49:A50"/>
    <mergeCell ref="A30:A31"/>
    <mergeCell ref="A35:A36"/>
    <mergeCell ref="A37:A38"/>
    <mergeCell ref="A39:A40"/>
    <mergeCell ref="A41:A42"/>
    <mergeCell ref="A43:A44"/>
    <mergeCell ref="A32:A33"/>
    <mergeCell ref="A15:A16"/>
    <mergeCell ref="A18:A19"/>
    <mergeCell ref="A45:A46"/>
    <mergeCell ref="A47:A48"/>
    <mergeCell ref="A20:A21"/>
    <mergeCell ref="A22:A23"/>
    <mergeCell ref="A24:A25"/>
    <mergeCell ref="A26:A27"/>
    <mergeCell ref="A28:A29"/>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workbookViewId="0">
      <selection activeCell="T10" sqref="T10"/>
    </sheetView>
  </sheetViews>
  <sheetFormatPr defaultColWidth="8.7109375" defaultRowHeight="15" x14ac:dyDescent="0.25"/>
  <cols>
    <col min="1" max="1" width="67" customWidth="1"/>
    <col min="5" max="5" width="13.7109375" customWidth="1"/>
    <col min="8" max="8" width="1" customWidth="1"/>
    <col min="9" max="9" width="20.42578125" customWidth="1"/>
  </cols>
  <sheetData>
    <row r="1" spans="1:12" ht="36" customHeight="1" thickBot="1" x14ac:dyDescent="0.35">
      <c r="A1" s="796" t="s">
        <v>122</v>
      </c>
      <c r="B1" s="796"/>
      <c r="C1" s="796"/>
      <c r="D1" s="796"/>
      <c r="E1" s="796"/>
      <c r="F1" s="75"/>
      <c r="G1" s="75"/>
      <c r="H1" s="75"/>
      <c r="I1" s="75"/>
      <c r="J1" s="75"/>
    </row>
    <row r="2" spans="1:12" ht="15.75" thickBot="1" x14ac:dyDescent="0.3">
      <c r="A2" s="15" t="s">
        <v>123</v>
      </c>
      <c r="B2" s="47">
        <v>2023</v>
      </c>
      <c r="C2" s="47">
        <v>2024</v>
      </c>
      <c r="D2" s="47">
        <v>2025</v>
      </c>
      <c r="E2" s="47">
        <v>2026</v>
      </c>
      <c r="I2" s="40" t="s">
        <v>124</v>
      </c>
      <c r="J2" s="108" t="s">
        <v>125</v>
      </c>
      <c r="K2" s="108" t="s">
        <v>126</v>
      </c>
      <c r="L2" s="108" t="s">
        <v>127</v>
      </c>
    </row>
    <row r="3" spans="1:12" ht="15.75" thickBot="1" x14ac:dyDescent="0.3">
      <c r="A3" s="797" t="s">
        <v>128</v>
      </c>
      <c r="B3" s="798"/>
      <c r="C3" s="798"/>
      <c r="D3" s="798"/>
      <c r="E3" s="799"/>
      <c r="I3" s="41" t="s">
        <v>129</v>
      </c>
      <c r="J3" s="42">
        <v>1</v>
      </c>
      <c r="K3" s="42">
        <v>1</v>
      </c>
      <c r="L3" s="42">
        <v>0</v>
      </c>
    </row>
    <row r="4" spans="1:12" ht="28.5" customHeight="1" thickBot="1" x14ac:dyDescent="0.3">
      <c r="A4" s="9" t="s">
        <v>130</v>
      </c>
      <c r="B4" s="16"/>
      <c r="C4" s="16"/>
      <c r="D4" s="16"/>
      <c r="E4" s="17"/>
      <c r="I4" s="41" t="s">
        <v>131</v>
      </c>
      <c r="J4" s="42">
        <v>1</v>
      </c>
      <c r="K4" s="42">
        <v>0</v>
      </c>
      <c r="L4" s="42">
        <v>1</v>
      </c>
    </row>
    <row r="5" spans="1:12" ht="15.75" thickBot="1" x14ac:dyDescent="0.3">
      <c r="A5" s="9" t="s">
        <v>132</v>
      </c>
      <c r="B5" s="16"/>
      <c r="C5" s="16"/>
      <c r="D5" s="16"/>
      <c r="E5" s="16"/>
      <c r="I5" s="41" t="s">
        <v>133</v>
      </c>
      <c r="J5" s="42">
        <v>2</v>
      </c>
      <c r="K5" s="42">
        <v>2</v>
      </c>
      <c r="L5" s="42">
        <v>0</v>
      </c>
    </row>
    <row r="6" spans="1:12" ht="15.75" thickBot="1" x14ac:dyDescent="0.3">
      <c r="A6" s="9" t="s">
        <v>563</v>
      </c>
      <c r="B6" s="16"/>
      <c r="C6" s="16"/>
      <c r="D6" s="16"/>
      <c r="E6" s="16"/>
      <c r="I6" s="41" t="s">
        <v>135</v>
      </c>
      <c r="J6" s="42">
        <v>2</v>
      </c>
      <c r="K6" s="42">
        <v>1</v>
      </c>
      <c r="L6" s="42">
        <v>1</v>
      </c>
    </row>
    <row r="7" spans="1:12" ht="39.75" thickBot="1" x14ac:dyDescent="0.3">
      <c r="A7" s="9" t="s">
        <v>134</v>
      </c>
      <c r="B7" s="16"/>
      <c r="C7" s="16"/>
      <c r="D7" s="16"/>
      <c r="E7" s="16"/>
      <c r="I7" s="41" t="s">
        <v>137</v>
      </c>
      <c r="J7" s="42">
        <v>1</v>
      </c>
      <c r="K7" s="42">
        <v>1</v>
      </c>
      <c r="L7" s="42">
        <v>0</v>
      </c>
    </row>
    <row r="8" spans="1:12" ht="27" thickBot="1" x14ac:dyDescent="0.3">
      <c r="A8" s="797" t="s">
        <v>136</v>
      </c>
      <c r="B8" s="798"/>
      <c r="C8" s="798"/>
      <c r="D8" s="798"/>
      <c r="E8" s="799"/>
      <c r="I8" s="41" t="s">
        <v>139</v>
      </c>
      <c r="J8" s="42">
        <v>1</v>
      </c>
      <c r="K8" s="42">
        <v>0</v>
      </c>
      <c r="L8" s="42">
        <v>0</v>
      </c>
    </row>
    <row r="9" spans="1:12" ht="39.75" thickBot="1" x14ac:dyDescent="0.3">
      <c r="A9" s="9" t="s">
        <v>138</v>
      </c>
      <c r="B9" s="16"/>
      <c r="C9" s="16"/>
      <c r="D9" s="16"/>
      <c r="E9" s="16"/>
      <c r="I9" s="41" t="s">
        <v>141</v>
      </c>
      <c r="J9" s="42">
        <v>2</v>
      </c>
      <c r="K9" s="42">
        <v>0</v>
      </c>
      <c r="L9" s="42">
        <v>2</v>
      </c>
    </row>
    <row r="10" spans="1:12" ht="27" thickBot="1" x14ac:dyDescent="0.3">
      <c r="A10" s="9" t="s">
        <v>140</v>
      </c>
      <c r="B10" s="18"/>
      <c r="C10" s="18"/>
      <c r="D10" s="18"/>
      <c r="E10" s="16"/>
      <c r="I10" s="41" t="s">
        <v>143</v>
      </c>
      <c r="J10" s="42">
        <v>1</v>
      </c>
      <c r="K10" s="42">
        <v>1</v>
      </c>
      <c r="L10" s="42">
        <v>0</v>
      </c>
    </row>
    <row r="11" spans="1:12" ht="15.75" thickBot="1" x14ac:dyDescent="0.3">
      <c r="A11" s="9" t="s">
        <v>142</v>
      </c>
      <c r="B11" s="19"/>
      <c r="C11" s="19"/>
      <c r="D11" s="19"/>
      <c r="E11" s="16"/>
      <c r="I11" s="41" t="s">
        <v>145</v>
      </c>
      <c r="J11" s="42">
        <v>1</v>
      </c>
      <c r="K11" s="42">
        <v>0</v>
      </c>
      <c r="L11" s="42">
        <v>1</v>
      </c>
    </row>
    <row r="12" spans="1:12" ht="15.75" thickBot="1" x14ac:dyDescent="0.3">
      <c r="A12" s="9" t="s">
        <v>144</v>
      </c>
      <c r="B12" s="16"/>
      <c r="C12" s="16"/>
      <c r="D12" s="16"/>
      <c r="E12" s="16"/>
      <c r="I12" s="41" t="s">
        <v>147</v>
      </c>
      <c r="J12" s="42">
        <v>1</v>
      </c>
      <c r="K12" s="42">
        <v>1</v>
      </c>
      <c r="L12" s="42">
        <v>0</v>
      </c>
    </row>
    <row r="13" spans="1:12" ht="15.75" thickBot="1" x14ac:dyDescent="0.3">
      <c r="A13" s="797" t="s">
        <v>146</v>
      </c>
      <c r="B13" s="798"/>
      <c r="C13" s="798"/>
      <c r="D13" s="798"/>
      <c r="E13" s="799"/>
      <c r="I13" s="41" t="s">
        <v>149</v>
      </c>
      <c r="J13" s="42">
        <v>1</v>
      </c>
      <c r="K13" s="42">
        <v>0</v>
      </c>
      <c r="L13" s="42">
        <v>1</v>
      </c>
    </row>
    <row r="14" spans="1:12" ht="15.75" thickBot="1" x14ac:dyDescent="0.3">
      <c r="A14" s="9" t="s">
        <v>148</v>
      </c>
      <c r="B14" s="16"/>
      <c r="C14" s="16"/>
      <c r="D14" s="16"/>
      <c r="E14" s="17"/>
      <c r="I14" s="41" t="s">
        <v>150</v>
      </c>
      <c r="J14" s="42">
        <f>SUM(J3:J13)</f>
        <v>14</v>
      </c>
      <c r="K14" s="42">
        <f>SUM(K3:K13)</f>
        <v>7</v>
      </c>
      <c r="L14" s="42">
        <f>SUM(L3:L13)</f>
        <v>6</v>
      </c>
    </row>
    <row r="15" spans="1:12" ht="15.75" thickBot="1" x14ac:dyDescent="0.3">
      <c r="A15" s="9" t="s">
        <v>138</v>
      </c>
      <c r="B15" s="20"/>
      <c r="C15" s="20"/>
      <c r="D15" s="20"/>
      <c r="E15" s="16"/>
    </row>
    <row r="16" spans="1:12" ht="15.75" thickBot="1" x14ac:dyDescent="0.3">
      <c r="A16" s="9" t="s">
        <v>140</v>
      </c>
      <c r="B16" s="18"/>
      <c r="C16" s="18"/>
      <c r="D16" s="18"/>
      <c r="E16" s="16"/>
    </row>
    <row r="17" spans="1:9" ht="15.75" thickBot="1" x14ac:dyDescent="0.3">
      <c r="A17" s="9" t="s">
        <v>142</v>
      </c>
      <c r="B17" s="19" t="s">
        <v>352</v>
      </c>
      <c r="C17" s="19"/>
      <c r="D17" s="19"/>
      <c r="E17" s="16"/>
    </row>
    <row r="18" spans="1:9" ht="15.75" thickBot="1" x14ac:dyDescent="0.3">
      <c r="A18" s="797" t="s">
        <v>151</v>
      </c>
      <c r="B18" s="798"/>
      <c r="C18" s="798"/>
      <c r="D18" s="798"/>
      <c r="E18" s="799"/>
    </row>
    <row r="19" spans="1:9" ht="15.75" thickBot="1" x14ac:dyDescent="0.3">
      <c r="A19" s="9" t="s">
        <v>152</v>
      </c>
      <c r="B19" s="16"/>
      <c r="C19" s="16"/>
      <c r="D19" s="16"/>
      <c r="E19" s="17"/>
    </row>
    <row r="20" spans="1:9" ht="15.75" thickBot="1" x14ac:dyDescent="0.3">
      <c r="A20" s="9" t="s">
        <v>153</v>
      </c>
      <c r="B20" s="16"/>
      <c r="C20" s="16"/>
      <c r="D20" s="16"/>
      <c r="E20" s="16"/>
    </row>
    <row r="21" spans="1:9" ht="15.75" thickBot="1" x14ac:dyDescent="0.3">
      <c r="A21" s="9" t="s">
        <v>154</v>
      </c>
      <c r="B21" s="16"/>
      <c r="C21" s="16"/>
      <c r="D21" s="16"/>
      <c r="E21" s="17"/>
    </row>
    <row r="22" spans="1:9" ht="26.25" thickBot="1" x14ac:dyDescent="0.3">
      <c r="A22" s="9" t="s">
        <v>155</v>
      </c>
      <c r="B22" s="16"/>
      <c r="C22" s="16"/>
      <c r="D22" s="16"/>
      <c r="E22" s="17"/>
    </row>
    <row r="23" spans="1:9" ht="15.75" thickBot="1" x14ac:dyDescent="0.3">
      <c r="A23" s="797" t="s">
        <v>156</v>
      </c>
      <c r="B23" s="798"/>
      <c r="C23" s="798"/>
      <c r="D23" s="798"/>
      <c r="E23" s="799"/>
    </row>
    <row r="24" spans="1:9" ht="15.75" thickBot="1" x14ac:dyDescent="0.3">
      <c r="A24" s="9" t="s">
        <v>157</v>
      </c>
      <c r="B24" s="16"/>
      <c r="C24" s="16"/>
      <c r="D24" s="16"/>
      <c r="E24" s="16"/>
    </row>
    <row r="25" spans="1:9" ht="15.75" thickBot="1" x14ac:dyDescent="0.3">
      <c r="A25" s="21" t="s">
        <v>158</v>
      </c>
      <c r="B25" s="23"/>
      <c r="C25" s="23"/>
      <c r="D25" s="23"/>
      <c r="E25" s="23"/>
    </row>
    <row r="26" spans="1:9" ht="15.75" thickBot="1" x14ac:dyDescent="0.3">
      <c r="A26" s="797" t="s">
        <v>159</v>
      </c>
      <c r="B26" s="798"/>
      <c r="C26" s="798"/>
      <c r="D26" s="798"/>
      <c r="E26" s="799"/>
    </row>
    <row r="27" spans="1:9" ht="15.75" thickBot="1" x14ac:dyDescent="0.3">
      <c r="A27" s="9" t="s">
        <v>160</v>
      </c>
      <c r="B27" s="16"/>
      <c r="C27" s="16"/>
      <c r="D27" s="16"/>
      <c r="E27" s="17"/>
    </row>
    <row r="28" spans="1:9" ht="15.75" thickBot="1" x14ac:dyDescent="0.3">
      <c r="A28" s="9" t="s">
        <v>161</v>
      </c>
      <c r="B28" s="16"/>
      <c r="C28" s="16"/>
      <c r="D28" s="16"/>
      <c r="E28" s="17"/>
    </row>
    <row r="29" spans="1:9" ht="15.75" thickBot="1" x14ac:dyDescent="0.3">
      <c r="A29" s="9" t="s">
        <v>162</v>
      </c>
      <c r="B29" s="16"/>
      <c r="C29" s="16"/>
      <c r="D29" s="16"/>
      <c r="E29" s="16"/>
      <c r="I29" s="274"/>
    </row>
    <row r="30" spans="1:9" ht="15.75" thickBot="1" x14ac:dyDescent="0.3">
      <c r="A30" s="11" t="s">
        <v>163</v>
      </c>
      <c r="B30" s="17"/>
      <c r="C30" s="17"/>
      <c r="D30" s="17"/>
      <c r="E30" s="17"/>
    </row>
    <row r="31" spans="1:9" ht="15.75" thickBot="1" x14ac:dyDescent="0.3">
      <c r="A31" s="11" t="s">
        <v>164</v>
      </c>
      <c r="B31" s="16"/>
      <c r="C31" s="16"/>
      <c r="D31" s="16"/>
      <c r="E31" s="17"/>
    </row>
    <row r="32" spans="1:9" ht="15.75" thickBot="1" x14ac:dyDescent="0.3">
      <c r="A32" s="11" t="s">
        <v>120</v>
      </c>
      <c r="B32" s="17"/>
      <c r="C32" s="17"/>
      <c r="D32" s="17"/>
      <c r="E32" s="17"/>
    </row>
    <row r="33" spans="1:6" ht="15.75" thickBot="1" x14ac:dyDescent="0.3">
      <c r="A33" s="9" t="s">
        <v>165</v>
      </c>
      <c r="B33" s="17"/>
      <c r="C33" s="16"/>
      <c r="D33" s="16"/>
      <c r="E33" s="17"/>
    </row>
    <row r="34" spans="1:6" ht="15.75" thickBot="1" x14ac:dyDescent="0.3">
      <c r="A34" s="24" t="s">
        <v>166</v>
      </c>
      <c r="B34" s="25"/>
      <c r="C34" s="25"/>
      <c r="D34" s="25"/>
      <c r="E34" s="25"/>
    </row>
    <row r="35" spans="1:6" x14ac:dyDescent="0.25">
      <c r="A35" s="22"/>
    </row>
    <row r="36" spans="1:6" x14ac:dyDescent="0.25">
      <c r="A36" s="22"/>
    </row>
    <row r="37" spans="1:6" ht="15.75" x14ac:dyDescent="0.25">
      <c r="A37" s="37" t="s">
        <v>167</v>
      </c>
    </row>
    <row r="38" spans="1:6" x14ac:dyDescent="0.25">
      <c r="A38" s="104"/>
      <c r="B38" s="104"/>
      <c r="C38" s="104"/>
    </row>
    <row r="39" spans="1:6" x14ac:dyDescent="0.25">
      <c r="A39" s="88"/>
      <c r="B39" s="88"/>
      <c r="C39" s="88">
        <v>2023</v>
      </c>
      <c r="D39" s="88">
        <v>2024</v>
      </c>
      <c r="E39" s="88">
        <v>2025</v>
      </c>
      <c r="F39" s="88">
        <v>2026</v>
      </c>
    </row>
    <row r="40" spans="1:6" x14ac:dyDescent="0.25">
      <c r="A40" s="88" t="s">
        <v>20</v>
      </c>
      <c r="B40" s="89"/>
      <c r="C40" s="89"/>
      <c r="D40" s="89"/>
      <c r="E40" s="89"/>
      <c r="F40" s="89"/>
    </row>
    <row r="41" spans="1:6" x14ac:dyDescent="0.25">
      <c r="A41" s="88" t="s">
        <v>2</v>
      </c>
      <c r="B41" s="89"/>
      <c r="C41" s="89"/>
      <c r="D41" s="89"/>
      <c r="E41" s="89"/>
      <c r="F41" s="89"/>
    </row>
    <row r="42" spans="1:6" x14ac:dyDescent="0.25">
      <c r="A42" s="88" t="s">
        <v>21</v>
      </c>
      <c r="B42" s="89"/>
      <c r="C42" s="89"/>
      <c r="D42" s="89"/>
      <c r="E42" s="89"/>
      <c r="F42" s="89"/>
    </row>
    <row r="43" spans="1:6" x14ac:dyDescent="0.25">
      <c r="A43" s="88" t="s">
        <v>4</v>
      </c>
      <c r="B43" s="89"/>
      <c r="C43" s="89"/>
      <c r="D43" s="89"/>
      <c r="E43" s="89"/>
      <c r="F43" s="89"/>
    </row>
    <row r="44" spans="1:6" x14ac:dyDescent="0.25">
      <c r="A44" s="88" t="s">
        <v>5</v>
      </c>
      <c r="B44" s="89"/>
      <c r="C44" s="89"/>
      <c r="D44" s="89"/>
      <c r="E44" s="89"/>
      <c r="F44" s="89"/>
    </row>
    <row r="45" spans="1:6" x14ac:dyDescent="0.25">
      <c r="A45" s="88" t="s">
        <v>6</v>
      </c>
      <c r="B45" s="89"/>
      <c r="C45" s="89"/>
      <c r="D45" s="89"/>
      <c r="E45" s="89"/>
      <c r="F45" s="89"/>
    </row>
    <row r="46" spans="1:6" x14ac:dyDescent="0.25">
      <c r="A46" s="88"/>
      <c r="B46" s="89"/>
      <c r="C46" s="89"/>
      <c r="D46" s="89"/>
      <c r="E46" s="89"/>
      <c r="F46" s="89"/>
    </row>
    <row r="47" spans="1:6" x14ac:dyDescent="0.25">
      <c r="A47" s="88" t="s">
        <v>8</v>
      </c>
      <c r="B47" s="89"/>
      <c r="C47" s="89">
        <v>0</v>
      </c>
      <c r="D47" s="89">
        <v>0</v>
      </c>
      <c r="E47" s="89">
        <v>0</v>
      </c>
      <c r="F47" s="89">
        <v>0</v>
      </c>
    </row>
    <row r="48" spans="1:6" x14ac:dyDescent="0.25">
      <c r="A48" s="74" t="s">
        <v>19</v>
      </c>
      <c r="B48" s="89"/>
      <c r="C48" s="89"/>
      <c r="D48" s="89"/>
      <c r="E48" s="89"/>
      <c r="F48" s="89"/>
    </row>
    <row r="49" spans="1:6" x14ac:dyDescent="0.25">
      <c r="A49" s="53" t="s">
        <v>22</v>
      </c>
      <c r="B49" s="55"/>
      <c r="C49" s="55"/>
      <c r="D49" s="55"/>
      <c r="E49" s="55"/>
      <c r="F49" s="55"/>
    </row>
  </sheetData>
  <mergeCells count="7">
    <mergeCell ref="A1:E1"/>
    <mergeCell ref="A26:E26"/>
    <mergeCell ref="A3:E3"/>
    <mergeCell ref="A8:E8"/>
    <mergeCell ref="A13:E13"/>
    <mergeCell ref="A18:E18"/>
    <mergeCell ref="A23:E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5"/>
  <sheetViews>
    <sheetView topLeftCell="A37" workbookViewId="0">
      <selection activeCell="J51" sqref="J51"/>
    </sheetView>
  </sheetViews>
  <sheetFormatPr defaultColWidth="8.7109375" defaultRowHeight="15" x14ac:dyDescent="0.25"/>
  <cols>
    <col min="1" max="1" width="43.28515625" customWidth="1"/>
  </cols>
  <sheetData>
    <row r="1" spans="1:5" ht="19.5" thickBot="1" x14ac:dyDescent="0.35">
      <c r="A1" s="796" t="s">
        <v>674</v>
      </c>
      <c r="B1" s="796"/>
      <c r="C1" s="796"/>
      <c r="D1" s="796"/>
      <c r="E1" s="796"/>
    </row>
    <row r="2" spans="1:5" ht="15.75" thickBot="1" x14ac:dyDescent="0.3">
      <c r="A2" s="26"/>
      <c r="B2" s="47">
        <v>2023</v>
      </c>
      <c r="C2" s="47">
        <v>2024</v>
      </c>
      <c r="D2" s="47">
        <v>2025</v>
      </c>
      <c r="E2" s="47">
        <v>2026</v>
      </c>
    </row>
    <row r="3" spans="1:5" ht="15.75" thickBot="1" x14ac:dyDescent="0.3">
      <c r="A3" s="809"/>
      <c r="B3" s="810"/>
      <c r="C3" s="810"/>
      <c r="D3" s="810"/>
      <c r="E3" s="811"/>
    </row>
    <row r="4" spans="1:5" x14ac:dyDescent="0.25">
      <c r="A4" s="812"/>
      <c r="B4" s="813"/>
      <c r="C4" s="813"/>
      <c r="D4" s="813"/>
      <c r="E4" s="813"/>
    </row>
    <row r="5" spans="1:5" ht="15.75" thickBot="1" x14ac:dyDescent="0.3">
      <c r="A5" s="814" t="s">
        <v>168</v>
      </c>
      <c r="B5" s="815"/>
      <c r="C5" s="815"/>
      <c r="D5" s="815"/>
      <c r="E5" s="815"/>
    </row>
    <row r="6" spans="1:5" x14ac:dyDescent="0.25">
      <c r="A6" s="816"/>
      <c r="B6" s="817"/>
      <c r="C6" s="817"/>
      <c r="D6" s="817"/>
      <c r="E6" s="818"/>
    </row>
    <row r="7" spans="1:5" ht="15.75" thickBot="1" x14ac:dyDescent="0.3">
      <c r="A7" s="800" t="s">
        <v>169</v>
      </c>
      <c r="B7" s="801"/>
      <c r="C7" s="801"/>
      <c r="D7" s="801"/>
      <c r="E7" s="802"/>
    </row>
    <row r="8" spans="1:5" ht="15.75" thickBot="1" x14ac:dyDescent="0.3">
      <c r="A8" s="27" t="s">
        <v>170</v>
      </c>
      <c r="B8" s="18"/>
      <c r="C8" s="18"/>
      <c r="D8" s="18"/>
      <c r="E8" s="18"/>
    </row>
    <row r="9" spans="1:5" ht="46.5" customHeight="1" thickBot="1" x14ac:dyDescent="0.3">
      <c r="A9" s="27" t="s">
        <v>171</v>
      </c>
      <c r="B9" s="18"/>
      <c r="C9" s="18"/>
      <c r="D9" s="18"/>
      <c r="E9" s="18"/>
    </row>
    <row r="10" spans="1:5" ht="15.75" thickBot="1" x14ac:dyDescent="0.3">
      <c r="A10" s="11" t="s">
        <v>172</v>
      </c>
      <c r="B10" s="18"/>
      <c r="C10" s="18"/>
      <c r="D10" s="18"/>
      <c r="E10" s="18"/>
    </row>
    <row r="11" spans="1:5" ht="15.75" thickBot="1" x14ac:dyDescent="0.3">
      <c r="A11" s="11" t="s">
        <v>423</v>
      </c>
      <c r="B11" s="18"/>
      <c r="C11" s="18"/>
      <c r="D11" s="18"/>
      <c r="E11" s="18"/>
    </row>
    <row r="12" spans="1:5" ht="15.75" thickBot="1" x14ac:dyDescent="0.3">
      <c r="A12" s="28" t="s">
        <v>173</v>
      </c>
      <c r="B12" s="29"/>
      <c r="C12" s="29"/>
      <c r="D12" s="29"/>
      <c r="E12" s="29"/>
    </row>
    <row r="13" spans="1:5" ht="15.75" thickTop="1" x14ac:dyDescent="0.25">
      <c r="A13" s="30" t="s">
        <v>117</v>
      </c>
      <c r="B13" s="31"/>
      <c r="C13" s="31"/>
      <c r="D13" s="31"/>
      <c r="E13" s="31"/>
    </row>
    <row r="14" spans="1:5" ht="15.75" thickBot="1" x14ac:dyDescent="0.3">
      <c r="A14" s="800" t="s">
        <v>174</v>
      </c>
      <c r="B14" s="801"/>
      <c r="C14" s="801"/>
      <c r="D14" s="801"/>
      <c r="E14" s="802"/>
    </row>
    <row r="15" spans="1:5" ht="15.75" thickBot="1" x14ac:dyDescent="0.3">
      <c r="A15" s="27" t="s">
        <v>175</v>
      </c>
      <c r="B15" s="18"/>
      <c r="C15" s="18"/>
      <c r="D15" s="18"/>
      <c r="E15" s="18"/>
    </row>
    <row r="16" spans="1:5" ht="15.75" thickBot="1" x14ac:dyDescent="0.3">
      <c r="A16" s="27" t="s">
        <v>176</v>
      </c>
      <c r="B16" s="18"/>
      <c r="C16" s="18"/>
      <c r="D16" s="18"/>
      <c r="E16" s="18"/>
    </row>
    <row r="17" spans="1:5" ht="15.75" thickBot="1" x14ac:dyDescent="0.3">
      <c r="A17" s="27" t="s">
        <v>177</v>
      </c>
      <c r="B17" s="18"/>
      <c r="C17" s="18"/>
      <c r="D17" s="18"/>
      <c r="E17" s="18"/>
    </row>
    <row r="18" spans="1:5" ht="15.75" thickBot="1" x14ac:dyDescent="0.3">
      <c r="A18" s="27" t="s">
        <v>178</v>
      </c>
      <c r="B18" s="18"/>
      <c r="C18" s="18"/>
      <c r="D18" s="18"/>
      <c r="E18" s="18"/>
    </row>
    <row r="19" spans="1:5" ht="15.75" thickBot="1" x14ac:dyDescent="0.3">
      <c r="A19" s="11" t="s">
        <v>179</v>
      </c>
      <c r="B19" s="18"/>
      <c r="C19" s="18"/>
      <c r="D19" s="18"/>
      <c r="E19" s="18"/>
    </row>
    <row r="20" spans="1:5" ht="15.75" thickBot="1" x14ac:dyDescent="0.3">
      <c r="A20" s="11" t="s">
        <v>118</v>
      </c>
      <c r="B20" s="18"/>
      <c r="C20" s="18"/>
      <c r="D20" s="18"/>
      <c r="E20" s="18"/>
    </row>
    <row r="21" spans="1:5" ht="15.75" thickBot="1" x14ac:dyDescent="0.3">
      <c r="A21" s="11" t="s">
        <v>164</v>
      </c>
      <c r="B21" s="16"/>
      <c r="C21" s="32"/>
      <c r="D21" s="32"/>
      <c r="E21" s="32"/>
    </row>
    <row r="22" spans="1:5" ht="15.75" thickBot="1" x14ac:dyDescent="0.3">
      <c r="A22" s="11" t="s">
        <v>180</v>
      </c>
      <c r="B22" s="32"/>
      <c r="C22" s="16"/>
      <c r="D22" s="16"/>
      <c r="E22" s="16"/>
    </row>
    <row r="23" spans="1:5" ht="15.75" thickBot="1" x14ac:dyDescent="0.3">
      <c r="A23" s="33"/>
      <c r="B23" s="32"/>
      <c r="C23" s="32"/>
      <c r="D23" s="32"/>
      <c r="E23" s="32"/>
    </row>
    <row r="24" spans="1:5" x14ac:dyDescent="0.25">
      <c r="A24" s="812"/>
      <c r="B24" s="813"/>
      <c r="C24" s="813"/>
      <c r="D24" s="813"/>
      <c r="E24" s="813"/>
    </row>
    <row r="25" spans="1:5" ht="15.75" thickBot="1" x14ac:dyDescent="0.3">
      <c r="A25" s="814" t="s">
        <v>675</v>
      </c>
      <c r="B25" s="815"/>
      <c r="C25" s="815"/>
      <c r="D25" s="815"/>
      <c r="E25" s="815"/>
    </row>
    <row r="26" spans="1:5" ht="15.75" thickBot="1" x14ac:dyDescent="0.3">
      <c r="A26" s="819" t="s">
        <v>676</v>
      </c>
      <c r="B26" s="820"/>
      <c r="C26" s="820"/>
      <c r="D26" s="820"/>
      <c r="E26" s="821"/>
    </row>
    <row r="27" spans="1:5" ht="15.75" thickBot="1" x14ac:dyDescent="0.3">
      <c r="A27" s="27" t="s">
        <v>181</v>
      </c>
      <c r="B27" s="19"/>
      <c r="C27" s="19"/>
      <c r="D27" s="19"/>
      <c r="E27" s="19"/>
    </row>
    <row r="28" spans="1:5" ht="15.75" thickBot="1" x14ac:dyDescent="0.3">
      <c r="A28" s="27" t="s">
        <v>182</v>
      </c>
      <c r="B28" s="19"/>
      <c r="C28" s="19"/>
      <c r="D28" s="19"/>
      <c r="E28" s="19"/>
    </row>
    <row r="29" spans="1:5" x14ac:dyDescent="0.25">
      <c r="A29" s="803" t="s">
        <v>183</v>
      </c>
      <c r="B29" s="804"/>
      <c r="C29" s="804"/>
      <c r="D29" s="804"/>
      <c r="E29" s="805"/>
    </row>
    <row r="30" spans="1:5" ht="15.75" thickBot="1" x14ac:dyDescent="0.3">
      <c r="A30" s="806" t="s">
        <v>184</v>
      </c>
      <c r="B30" s="807"/>
      <c r="C30" s="807"/>
      <c r="D30" s="807"/>
      <c r="E30" s="808"/>
    </row>
    <row r="31" spans="1:5" ht="15.75" thickBot="1" x14ac:dyDescent="0.3">
      <c r="A31" s="34" t="s">
        <v>185</v>
      </c>
      <c r="B31" s="18"/>
      <c r="C31" s="18"/>
      <c r="D31" s="18"/>
      <c r="E31" s="18"/>
    </row>
    <row r="32" spans="1:5" ht="15.75" thickBot="1" x14ac:dyDescent="0.3">
      <c r="A32" s="34" t="s">
        <v>186</v>
      </c>
      <c r="B32" s="18"/>
      <c r="C32" s="18"/>
      <c r="D32" s="18"/>
      <c r="E32" s="18"/>
    </row>
    <row r="33" spans="1:6" ht="15.75" thickBot="1" x14ac:dyDescent="0.3">
      <c r="A33" s="819" t="s">
        <v>187</v>
      </c>
      <c r="B33" s="820"/>
      <c r="C33" s="820"/>
      <c r="D33" s="820"/>
      <c r="E33" s="821"/>
    </row>
    <row r="34" spans="1:6" ht="15.75" thickBot="1" x14ac:dyDescent="0.3">
      <c r="A34" s="27" t="s">
        <v>188</v>
      </c>
      <c r="B34" s="19"/>
      <c r="C34" s="19"/>
      <c r="D34" s="19"/>
      <c r="E34" s="19"/>
    </row>
    <row r="35" spans="1:6" ht="15.75" thickBot="1" x14ac:dyDescent="0.3">
      <c r="A35" s="27" t="s">
        <v>189</v>
      </c>
      <c r="B35" s="19"/>
      <c r="C35" s="19"/>
      <c r="D35" s="19"/>
      <c r="E35" s="19"/>
    </row>
    <row r="36" spans="1:6" ht="15.75" thickBot="1" x14ac:dyDescent="0.3">
      <c r="A36" s="545" t="s">
        <v>564</v>
      </c>
      <c r="B36" s="19"/>
      <c r="C36" s="19"/>
      <c r="D36" s="19"/>
      <c r="E36" s="19"/>
      <c r="F36" s="274"/>
    </row>
    <row r="37" spans="1:6" ht="15.75" thickBot="1" x14ac:dyDescent="0.3">
      <c r="A37" s="27" t="s">
        <v>190</v>
      </c>
      <c r="B37" s="19"/>
      <c r="C37" s="19"/>
      <c r="D37" s="19"/>
      <c r="E37" s="19"/>
      <c r="F37" s="274"/>
    </row>
    <row r="38" spans="1:6" ht="15.75" thickBot="1" x14ac:dyDescent="0.3">
      <c r="A38" s="27" t="s">
        <v>191</v>
      </c>
      <c r="B38" s="19"/>
      <c r="C38" s="19"/>
      <c r="D38" s="19"/>
      <c r="E38" s="19"/>
    </row>
    <row r="39" spans="1:6" ht="15.75" thickBot="1" x14ac:dyDescent="0.3">
      <c r="A39" s="35" t="s">
        <v>163</v>
      </c>
      <c r="B39" s="19"/>
      <c r="C39" s="19"/>
      <c r="D39" s="19"/>
      <c r="E39" s="19"/>
    </row>
    <row r="40" spans="1:6" ht="15.75" thickBot="1" x14ac:dyDescent="0.3">
      <c r="A40" s="35" t="s">
        <v>164</v>
      </c>
      <c r="B40" s="46"/>
      <c r="C40" s="19"/>
      <c r="D40" s="19"/>
      <c r="E40" s="19"/>
    </row>
    <row r="41" spans="1:6" ht="15.75" thickBot="1" x14ac:dyDescent="0.3">
      <c r="A41" s="35" t="s">
        <v>166</v>
      </c>
      <c r="B41" s="19"/>
      <c r="C41" s="19"/>
      <c r="D41" s="19"/>
      <c r="E41" s="19"/>
    </row>
    <row r="42" spans="1:6" x14ac:dyDescent="0.25">
      <c r="A42" s="36"/>
    </row>
    <row r="43" spans="1:6" ht="15.75" x14ac:dyDescent="0.25">
      <c r="A43" s="37" t="s">
        <v>424</v>
      </c>
    </row>
    <row r="45" spans="1:6" x14ac:dyDescent="0.25">
      <c r="A45" s="88"/>
      <c r="B45" s="88"/>
      <c r="C45" s="88">
        <v>2023</v>
      </c>
      <c r="D45" s="88">
        <v>2024</v>
      </c>
      <c r="E45" s="88">
        <v>2025</v>
      </c>
      <c r="F45" s="88">
        <v>2026</v>
      </c>
    </row>
    <row r="46" spans="1:6" x14ac:dyDescent="0.25">
      <c r="A46" s="88" t="s">
        <v>20</v>
      </c>
      <c r="B46" s="89"/>
      <c r="C46" s="89"/>
      <c r="D46" s="89"/>
      <c r="E46" s="89"/>
      <c r="F46" s="89"/>
    </row>
    <row r="47" spans="1:6" x14ac:dyDescent="0.25">
      <c r="A47" s="88" t="s">
        <v>2</v>
      </c>
      <c r="B47" s="89"/>
      <c r="C47" s="89"/>
      <c r="D47" s="89"/>
      <c r="E47" s="89"/>
      <c r="F47" s="89"/>
    </row>
    <row r="48" spans="1:6" x14ac:dyDescent="0.25">
      <c r="A48" s="88" t="s">
        <v>21</v>
      </c>
      <c r="B48" s="89"/>
      <c r="C48" s="89"/>
      <c r="D48" s="89"/>
      <c r="E48" s="89"/>
      <c r="F48" s="89"/>
    </row>
    <row r="49" spans="1:6" x14ac:dyDescent="0.25">
      <c r="A49" s="88" t="s">
        <v>4</v>
      </c>
      <c r="B49" s="89"/>
      <c r="C49" s="89"/>
      <c r="D49" s="89"/>
      <c r="E49" s="89"/>
      <c r="F49" s="89"/>
    </row>
    <row r="50" spans="1:6" x14ac:dyDescent="0.25">
      <c r="A50" s="88" t="s">
        <v>5</v>
      </c>
      <c r="B50" s="89"/>
      <c r="C50" s="89"/>
      <c r="D50" s="89"/>
      <c r="E50" s="89"/>
      <c r="F50" s="89"/>
    </row>
    <row r="51" spans="1:6" x14ac:dyDescent="0.25">
      <c r="A51" s="88" t="s">
        <v>6</v>
      </c>
      <c r="B51" s="89"/>
      <c r="C51" s="89"/>
      <c r="D51" s="89"/>
      <c r="E51" s="89"/>
      <c r="F51" s="89"/>
    </row>
    <row r="52" spans="1:6" x14ac:dyDescent="0.25">
      <c r="A52" s="88"/>
      <c r="B52" s="89"/>
      <c r="C52" s="89"/>
      <c r="D52" s="89"/>
      <c r="E52" s="89"/>
      <c r="F52" s="89"/>
    </row>
    <row r="53" spans="1:6" x14ac:dyDescent="0.25">
      <c r="A53" s="88" t="s">
        <v>8</v>
      </c>
      <c r="B53" s="89"/>
      <c r="C53" s="89">
        <v>0</v>
      </c>
      <c r="D53" s="89">
        <v>0</v>
      </c>
      <c r="E53" s="89">
        <v>0</v>
      </c>
      <c r="F53" s="89">
        <v>0</v>
      </c>
    </row>
    <row r="54" spans="1:6" ht="29.25" x14ac:dyDescent="0.25">
      <c r="A54" s="74" t="s">
        <v>19</v>
      </c>
      <c r="B54" s="89"/>
      <c r="C54" s="89"/>
      <c r="D54" s="89"/>
      <c r="E54" s="89"/>
      <c r="F54" s="89"/>
    </row>
    <row r="55" spans="1:6" x14ac:dyDescent="0.25">
      <c r="A55" s="53" t="s">
        <v>22</v>
      </c>
      <c r="B55" s="55"/>
      <c r="C55" s="55"/>
      <c r="D55" s="55"/>
      <c r="E55" s="55"/>
      <c r="F55" s="55"/>
    </row>
  </sheetData>
  <mergeCells count="13">
    <mergeCell ref="A33:E33"/>
    <mergeCell ref="A14:E14"/>
    <mergeCell ref="A24:E24"/>
    <mergeCell ref="A25:E25"/>
    <mergeCell ref="A26:E26"/>
    <mergeCell ref="A7:E7"/>
    <mergeCell ref="A1:E1"/>
    <mergeCell ref="A29:E29"/>
    <mergeCell ref="A30:E30"/>
    <mergeCell ref="A3:E3"/>
    <mergeCell ref="A4:E4"/>
    <mergeCell ref="A5:E5"/>
    <mergeCell ref="A6:E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2"/>
  <sheetViews>
    <sheetView workbookViewId="0">
      <selection activeCell="A11" sqref="A11"/>
    </sheetView>
  </sheetViews>
  <sheetFormatPr defaultColWidth="8.7109375" defaultRowHeight="15" x14ac:dyDescent="0.25"/>
  <cols>
    <col min="1" max="1" width="25.42578125" customWidth="1"/>
    <col min="5" max="5" width="11.42578125" customWidth="1"/>
    <col min="11" max="11" width="54.28515625" customWidth="1"/>
  </cols>
  <sheetData>
    <row r="1" spans="1:12" ht="19.5" thickBot="1" x14ac:dyDescent="0.35">
      <c r="A1" s="822" t="s">
        <v>97</v>
      </c>
      <c r="B1" s="822"/>
      <c r="C1" s="822"/>
      <c r="D1" s="822"/>
      <c r="E1" s="822"/>
      <c r="F1" s="822"/>
      <c r="G1" s="822"/>
      <c r="H1" s="822"/>
      <c r="I1" s="822"/>
      <c r="J1" s="822"/>
    </row>
    <row r="2" spans="1:12" ht="87.75" customHeight="1" thickBot="1" x14ac:dyDescent="0.3">
      <c r="A2" s="26" t="s">
        <v>98</v>
      </c>
      <c r="B2" s="106" t="s">
        <v>99</v>
      </c>
      <c r="C2" s="107" t="s">
        <v>100</v>
      </c>
      <c r="D2" s="107" t="s">
        <v>353</v>
      </c>
      <c r="E2" s="107" t="s">
        <v>354</v>
      </c>
      <c r="F2" s="107" t="s">
        <v>355</v>
      </c>
      <c r="G2" s="107" t="s">
        <v>356</v>
      </c>
      <c r="H2" s="107" t="s">
        <v>357</v>
      </c>
      <c r="I2" s="107" t="s">
        <v>358</v>
      </c>
      <c r="J2" s="106" t="s">
        <v>101</v>
      </c>
      <c r="K2" s="26" t="s">
        <v>102</v>
      </c>
    </row>
    <row r="3" spans="1:12" ht="15.75" thickBot="1" x14ac:dyDescent="0.3">
      <c r="A3" s="9" t="s">
        <v>103</v>
      </c>
      <c r="B3" s="10"/>
      <c r="C3" s="10"/>
      <c r="D3" s="10"/>
      <c r="E3" s="10"/>
      <c r="F3" s="10"/>
      <c r="G3" s="10"/>
      <c r="H3" s="10"/>
      <c r="I3" s="10"/>
      <c r="J3" s="10"/>
      <c r="K3" s="10"/>
    </row>
    <row r="4" spans="1:12" ht="15.75" thickBot="1" x14ac:dyDescent="0.3">
      <c r="A4" s="9" t="s">
        <v>104</v>
      </c>
      <c r="B4" s="10"/>
      <c r="C4" s="10"/>
      <c r="D4" s="10"/>
      <c r="E4" s="10"/>
      <c r="F4" s="10"/>
      <c r="G4" s="10"/>
      <c r="H4" s="10"/>
      <c r="I4" s="10"/>
      <c r="J4" s="10"/>
      <c r="K4" s="10"/>
    </row>
    <row r="5" spans="1:12" ht="15.75" thickBot="1" x14ac:dyDescent="0.3">
      <c r="A5" s="9" t="s">
        <v>745</v>
      </c>
      <c r="B5" s="10"/>
      <c r="C5" s="10"/>
      <c r="D5" s="10"/>
      <c r="E5" s="10"/>
      <c r="F5" s="10"/>
      <c r="G5" s="10"/>
      <c r="H5" s="10"/>
      <c r="I5" s="10"/>
      <c r="J5" s="10"/>
      <c r="K5" s="564"/>
    </row>
    <row r="6" spans="1:12" ht="15.75" thickBot="1" x14ac:dyDescent="0.3">
      <c r="A6" s="9" t="s">
        <v>746</v>
      </c>
      <c r="B6" s="10"/>
      <c r="C6" s="10"/>
      <c r="D6" s="10"/>
      <c r="E6" s="10"/>
      <c r="F6" s="10"/>
      <c r="G6" s="10"/>
      <c r="H6" s="10"/>
      <c r="I6" s="10"/>
      <c r="J6" s="10"/>
      <c r="K6" s="564"/>
    </row>
    <row r="7" spans="1:12" ht="15.75" thickBot="1" x14ac:dyDescent="0.3">
      <c r="A7" s="9" t="s">
        <v>747</v>
      </c>
      <c r="B7" s="10"/>
      <c r="C7" s="10"/>
      <c r="D7" s="10"/>
      <c r="E7" s="10"/>
      <c r="F7" s="10"/>
      <c r="G7" s="10"/>
      <c r="H7" s="10"/>
      <c r="I7" s="10"/>
      <c r="J7" s="10"/>
      <c r="K7" s="564"/>
    </row>
    <row r="8" spans="1:12" ht="26.25" thickBot="1" x14ac:dyDescent="0.3">
      <c r="A8" s="9" t="s">
        <v>105</v>
      </c>
      <c r="B8" s="10"/>
      <c r="C8" s="10"/>
      <c r="D8" s="10"/>
      <c r="E8" s="10"/>
      <c r="F8" s="10"/>
      <c r="G8" s="10"/>
      <c r="H8" s="10"/>
      <c r="I8" s="10"/>
      <c r="J8" s="10"/>
      <c r="K8" s="10"/>
    </row>
    <row r="9" spans="1:12" ht="15.75" thickBot="1" x14ac:dyDescent="0.3">
      <c r="A9" s="9" t="s">
        <v>106</v>
      </c>
      <c r="B9" s="10"/>
      <c r="C9" s="10"/>
      <c r="D9" s="10"/>
      <c r="E9" s="10"/>
      <c r="F9" s="10"/>
      <c r="G9" s="10"/>
      <c r="H9" s="10"/>
      <c r="I9" s="10"/>
      <c r="J9" s="10"/>
      <c r="K9" s="10"/>
      <c r="L9" s="284"/>
    </row>
    <row r="10" spans="1:12" ht="26.25" thickBot="1" x14ac:dyDescent="0.3">
      <c r="A10" s="9" t="s">
        <v>565</v>
      </c>
      <c r="B10" s="10"/>
      <c r="C10" s="10"/>
      <c r="D10" s="10"/>
      <c r="E10" s="10"/>
      <c r="F10" s="10"/>
      <c r="G10" s="10"/>
      <c r="H10" s="10"/>
      <c r="I10" s="10"/>
      <c r="J10" s="10"/>
      <c r="K10" s="10"/>
      <c r="L10" s="284"/>
    </row>
    <row r="11" spans="1:12" ht="26.25" thickBot="1" x14ac:dyDescent="0.3">
      <c r="A11" s="9" t="s">
        <v>107</v>
      </c>
      <c r="B11" s="10"/>
      <c r="C11" s="10"/>
      <c r="D11" s="10"/>
      <c r="E11" s="10"/>
      <c r="F11" s="10"/>
      <c r="G11" s="10"/>
      <c r="H11" s="10"/>
      <c r="I11" s="10"/>
      <c r="J11" s="10"/>
      <c r="K11" s="10"/>
      <c r="L11" s="284"/>
    </row>
    <row r="12" spans="1:12" ht="39" thickBot="1" x14ac:dyDescent="0.3">
      <c r="A12" s="9" t="s">
        <v>748</v>
      </c>
      <c r="B12" s="10"/>
      <c r="C12" s="10"/>
      <c r="D12" s="10"/>
      <c r="E12" s="10"/>
      <c r="F12" s="10"/>
      <c r="G12" s="10"/>
      <c r="H12" s="10"/>
      <c r="I12" s="10"/>
      <c r="J12" s="10"/>
      <c r="K12" s="564"/>
      <c r="L12" s="284"/>
    </row>
    <row r="13" spans="1:12" ht="15.75" thickBot="1" x14ac:dyDescent="0.3">
      <c r="A13" s="9" t="s">
        <v>108</v>
      </c>
      <c r="B13" s="10"/>
      <c r="C13" s="10"/>
      <c r="D13" s="10"/>
      <c r="E13" s="10"/>
      <c r="F13" s="10"/>
      <c r="G13" s="10"/>
      <c r="H13" s="10"/>
      <c r="I13" s="10"/>
      <c r="J13" s="10"/>
      <c r="K13" s="10"/>
      <c r="L13" s="284"/>
    </row>
    <row r="14" spans="1:12" ht="15.75" thickBot="1" x14ac:dyDescent="0.3">
      <c r="A14" s="9" t="s">
        <v>567</v>
      </c>
      <c r="B14" s="10"/>
      <c r="C14" s="10"/>
      <c r="D14" s="10"/>
      <c r="E14" s="10"/>
      <c r="F14" s="10"/>
      <c r="G14" s="10"/>
      <c r="H14" s="10"/>
      <c r="I14" s="10"/>
      <c r="J14" s="10"/>
      <c r="K14" s="10"/>
      <c r="L14" s="284"/>
    </row>
    <row r="15" spans="1:12" ht="26.25" thickBot="1" x14ac:dyDescent="0.3">
      <c r="A15" s="9" t="s">
        <v>568</v>
      </c>
      <c r="B15" s="10"/>
      <c r="C15" s="10"/>
      <c r="D15" s="10"/>
      <c r="E15" s="10"/>
      <c r="F15" s="10"/>
      <c r="G15" s="10"/>
      <c r="H15" s="10"/>
      <c r="I15" s="10"/>
      <c r="J15" s="10"/>
      <c r="K15" s="10"/>
      <c r="L15" s="284"/>
    </row>
    <row r="16" spans="1:12" ht="15.75" thickBot="1" x14ac:dyDescent="0.3">
      <c r="A16" s="9" t="s">
        <v>109</v>
      </c>
      <c r="B16" s="10"/>
      <c r="C16" s="10"/>
      <c r="D16" s="10"/>
      <c r="E16" s="10"/>
      <c r="F16" s="10"/>
      <c r="G16" s="10"/>
      <c r="H16" s="10"/>
      <c r="I16" s="10"/>
      <c r="J16" s="10"/>
      <c r="K16" s="10"/>
      <c r="L16" s="284"/>
    </row>
    <row r="17" spans="1:12" ht="15.75" thickBot="1" x14ac:dyDescent="0.3">
      <c r="A17" s="9" t="s">
        <v>110</v>
      </c>
      <c r="B17" s="10"/>
      <c r="C17" s="10"/>
      <c r="D17" s="10"/>
      <c r="E17" s="10"/>
      <c r="F17" s="10"/>
      <c r="G17" s="10"/>
      <c r="H17" s="10"/>
      <c r="I17" s="10"/>
      <c r="J17" s="10"/>
      <c r="K17" s="10"/>
      <c r="L17" s="284"/>
    </row>
    <row r="18" spans="1:12" ht="15.75" thickBot="1" x14ac:dyDescent="0.3">
      <c r="A18" s="9" t="s">
        <v>111</v>
      </c>
      <c r="B18" s="10"/>
      <c r="C18" s="10"/>
      <c r="D18" s="10"/>
      <c r="E18" s="10"/>
      <c r="F18" s="10"/>
      <c r="G18" s="10"/>
      <c r="H18" s="10"/>
      <c r="I18" s="10"/>
      <c r="J18" s="10"/>
      <c r="K18" s="10"/>
      <c r="L18" s="284"/>
    </row>
    <row r="19" spans="1:12" ht="15.75" thickBot="1" x14ac:dyDescent="0.3">
      <c r="A19" s="9" t="s">
        <v>112</v>
      </c>
      <c r="B19" s="10"/>
      <c r="C19" s="10"/>
      <c r="D19" s="10"/>
      <c r="E19" s="10"/>
      <c r="F19" s="10"/>
      <c r="G19" s="10"/>
      <c r="H19" s="10"/>
      <c r="I19" s="10"/>
      <c r="J19" s="10"/>
      <c r="K19" s="10"/>
      <c r="L19" s="284"/>
    </row>
    <row r="20" spans="1:12" ht="39.75" customHeight="1" thickBot="1" x14ac:dyDescent="0.3">
      <c r="A20" s="9" t="s">
        <v>566</v>
      </c>
      <c r="B20" s="10"/>
      <c r="C20" s="10"/>
      <c r="D20" s="10"/>
      <c r="E20" s="10"/>
      <c r="F20" s="10"/>
      <c r="G20" s="10"/>
      <c r="H20" s="10"/>
      <c r="I20" s="10"/>
      <c r="J20" s="10"/>
      <c r="K20" s="10"/>
      <c r="L20" s="284"/>
    </row>
    <row r="21" spans="1:12" ht="39.75" customHeight="1" thickBot="1" x14ac:dyDescent="0.3">
      <c r="A21" s="9" t="s">
        <v>113</v>
      </c>
      <c r="B21" s="10"/>
      <c r="C21" s="10"/>
      <c r="D21" s="10"/>
      <c r="E21" s="10"/>
      <c r="F21" s="10"/>
      <c r="G21" s="10"/>
      <c r="H21" s="10"/>
      <c r="I21" s="10"/>
      <c r="J21" s="10"/>
      <c r="K21" s="10"/>
      <c r="L21" s="284"/>
    </row>
    <row r="22" spans="1:12" ht="40.5" customHeight="1" thickBot="1" x14ac:dyDescent="0.3">
      <c r="A22" s="9" t="s">
        <v>114</v>
      </c>
      <c r="B22" s="10"/>
      <c r="C22" s="10"/>
      <c r="D22" s="10"/>
      <c r="E22" s="10"/>
      <c r="F22" s="10"/>
      <c r="G22" s="10"/>
      <c r="H22" s="10"/>
      <c r="I22" s="10"/>
      <c r="J22" s="10"/>
      <c r="K22" s="10"/>
    </row>
    <row r="23" spans="1:12" ht="18.75" customHeight="1" thickBot="1" x14ac:dyDescent="0.3">
      <c r="A23" s="9" t="s">
        <v>115</v>
      </c>
      <c r="B23" s="10"/>
      <c r="C23" s="10"/>
      <c r="D23" s="10"/>
      <c r="E23" s="10"/>
      <c r="F23" s="10"/>
      <c r="G23" s="10"/>
      <c r="H23" s="10"/>
      <c r="I23" s="10"/>
      <c r="J23" s="10"/>
      <c r="K23" s="10"/>
    </row>
    <row r="24" spans="1:12" ht="44.25" customHeight="1" thickBot="1" x14ac:dyDescent="0.3">
      <c r="A24" s="9" t="s">
        <v>116</v>
      </c>
      <c r="B24" s="10"/>
      <c r="C24" s="10"/>
      <c r="D24" s="10"/>
      <c r="E24" s="10"/>
      <c r="F24" s="10"/>
      <c r="G24" s="10"/>
      <c r="H24" s="10"/>
      <c r="I24" s="10"/>
      <c r="J24" s="10"/>
      <c r="K24" s="10"/>
    </row>
    <row r="25" spans="1:12" ht="15.75" thickBot="1" x14ac:dyDescent="0.3">
      <c r="A25" s="9" t="s">
        <v>117</v>
      </c>
      <c r="B25" s="10"/>
      <c r="C25" s="10"/>
      <c r="D25" s="10"/>
      <c r="E25" s="10"/>
      <c r="F25" s="10"/>
      <c r="G25" s="10"/>
      <c r="H25" s="10"/>
      <c r="I25" s="10"/>
      <c r="J25" s="10"/>
      <c r="K25" s="10"/>
    </row>
    <row r="26" spans="1:12" ht="15.75" thickBot="1" x14ac:dyDescent="0.3">
      <c r="A26" s="9" t="s">
        <v>118</v>
      </c>
      <c r="B26" s="10"/>
      <c r="C26" s="10"/>
      <c r="D26" s="10"/>
      <c r="E26" s="10"/>
      <c r="F26" s="10"/>
      <c r="G26" s="10"/>
      <c r="H26" s="10"/>
      <c r="I26" s="10"/>
      <c r="J26" s="10"/>
      <c r="K26" s="10"/>
    </row>
    <row r="27" spans="1:12" ht="15.75" thickBot="1" x14ac:dyDescent="0.3">
      <c r="A27" s="9" t="s">
        <v>119</v>
      </c>
      <c r="B27" s="10"/>
      <c r="C27" s="10"/>
      <c r="D27" s="10"/>
      <c r="E27" s="10"/>
      <c r="F27" s="10"/>
      <c r="G27" s="10"/>
      <c r="H27" s="10"/>
      <c r="I27" s="10"/>
      <c r="J27" s="10"/>
      <c r="K27" s="10"/>
    </row>
    <row r="28" spans="1:12" ht="15.75" thickBot="1" x14ac:dyDescent="0.3">
      <c r="A28" s="11" t="s">
        <v>120</v>
      </c>
      <c r="B28" s="10"/>
      <c r="C28" s="10"/>
      <c r="D28" s="10"/>
      <c r="E28" s="10"/>
      <c r="F28" s="10"/>
      <c r="G28" s="10"/>
      <c r="H28" s="10"/>
      <c r="I28" s="10"/>
      <c r="J28" s="10"/>
      <c r="K28" s="10"/>
    </row>
    <row r="29" spans="1:12" x14ac:dyDescent="0.25">
      <c r="A29" s="12" t="s">
        <v>121</v>
      </c>
    </row>
    <row r="32" spans="1:12" x14ac:dyDescent="0.25">
      <c r="A32" s="102"/>
      <c r="B32" s="102"/>
      <c r="C32" s="377">
        <v>2023</v>
      </c>
      <c r="D32" s="377">
        <v>2024</v>
      </c>
      <c r="E32" s="377">
        <v>2026</v>
      </c>
      <c r="F32" s="377">
        <v>2026</v>
      </c>
    </row>
    <row r="33" spans="1:6" x14ac:dyDescent="0.25">
      <c r="A33" s="102" t="s">
        <v>20</v>
      </c>
      <c r="B33" s="378"/>
      <c r="C33" s="378"/>
      <c r="D33" s="378"/>
      <c r="E33" s="378"/>
      <c r="F33" s="378"/>
    </row>
    <row r="34" spans="1:6" x14ac:dyDescent="0.25">
      <c r="A34" s="102" t="s">
        <v>2</v>
      </c>
      <c r="B34" s="378"/>
      <c r="C34" s="378"/>
      <c r="D34" s="378"/>
      <c r="E34" s="378"/>
      <c r="F34" s="378"/>
    </row>
    <row r="35" spans="1:6" x14ac:dyDescent="0.25">
      <c r="A35" s="102" t="s">
        <v>21</v>
      </c>
      <c r="B35" s="378"/>
      <c r="C35" s="378"/>
      <c r="D35" s="378"/>
      <c r="E35" s="378"/>
      <c r="F35" s="378"/>
    </row>
    <row r="36" spans="1:6" x14ac:dyDescent="0.25">
      <c r="A36" s="102" t="s">
        <v>4</v>
      </c>
      <c r="B36" s="378"/>
      <c r="C36" s="378"/>
      <c r="D36" s="378"/>
      <c r="E36" s="378"/>
      <c r="F36" s="378"/>
    </row>
    <row r="37" spans="1:6" x14ac:dyDescent="0.25">
      <c r="A37" s="102" t="s">
        <v>5</v>
      </c>
      <c r="B37" s="378"/>
      <c r="C37" s="378"/>
      <c r="D37" s="378"/>
      <c r="E37" s="378"/>
      <c r="F37" s="378"/>
    </row>
    <row r="38" spans="1:6" x14ac:dyDescent="0.25">
      <c r="A38" s="102" t="s">
        <v>6</v>
      </c>
      <c r="B38" s="378"/>
      <c r="C38" s="378"/>
      <c r="D38" s="378"/>
      <c r="E38" s="378"/>
      <c r="F38" s="378"/>
    </row>
    <row r="39" spans="1:6" x14ac:dyDescent="0.25">
      <c r="A39" s="102"/>
      <c r="B39" s="378"/>
      <c r="C39" s="378"/>
      <c r="D39" s="378"/>
      <c r="E39" s="378"/>
      <c r="F39" s="378"/>
    </row>
    <row r="40" spans="1:6" x14ac:dyDescent="0.25">
      <c r="A40" s="102" t="s">
        <v>8</v>
      </c>
      <c r="B40" s="378"/>
      <c r="C40" s="378">
        <v>0</v>
      </c>
      <c r="D40" s="378">
        <v>0</v>
      </c>
      <c r="E40" s="378">
        <v>0</v>
      </c>
      <c r="F40" s="378">
        <v>0</v>
      </c>
    </row>
    <row r="41" spans="1:6" ht="43.5" x14ac:dyDescent="0.25">
      <c r="A41" s="379" t="s">
        <v>19</v>
      </c>
      <c r="B41" s="378"/>
      <c r="C41" s="378"/>
      <c r="D41" s="378"/>
      <c r="E41" s="378"/>
      <c r="F41" s="378"/>
    </row>
    <row r="42" spans="1:6" x14ac:dyDescent="0.25">
      <c r="A42" s="53" t="s">
        <v>22</v>
      </c>
      <c r="B42" s="380"/>
      <c r="C42" s="380"/>
      <c r="D42" s="380"/>
      <c r="E42" s="380"/>
      <c r="F42" s="380"/>
    </row>
  </sheetData>
  <mergeCells count="1">
    <mergeCell ref="A1:J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BD147-AD87-460B-9740-BFC5344CB46A}">
  <dimension ref="A1:F285"/>
  <sheetViews>
    <sheetView workbookViewId="0">
      <selection activeCell="A4" sqref="A4:F4"/>
    </sheetView>
  </sheetViews>
  <sheetFormatPr defaultColWidth="10.28515625" defaultRowHeight="14.25" x14ac:dyDescent="0.2"/>
  <cols>
    <col min="1" max="1" width="31.85546875" style="494" customWidth="1"/>
    <col min="2" max="2" width="12.42578125" style="494" customWidth="1"/>
    <col min="3" max="5" width="13.28515625" style="494" customWidth="1"/>
    <col min="6" max="6" width="150" style="494" customWidth="1"/>
    <col min="7" max="7" width="10.28515625" style="494"/>
    <col min="8" max="8" width="11.85546875" style="494" customWidth="1"/>
    <col min="9" max="9" width="12.42578125" style="494" customWidth="1"/>
    <col min="10" max="10" width="13.85546875" style="494" customWidth="1"/>
    <col min="11" max="16384" width="10.28515625" style="494"/>
  </cols>
  <sheetData>
    <row r="1" spans="1:6" ht="18" customHeight="1" x14ac:dyDescent="0.2">
      <c r="A1" s="859" t="s">
        <v>670</v>
      </c>
      <c r="B1" s="860"/>
      <c r="C1" s="860"/>
      <c r="D1" s="860"/>
      <c r="E1" s="860"/>
      <c r="F1" s="861" t="str">
        <f>[3]Translations!$G$128</f>
        <v>Latest version updated 29 July 2022</v>
      </c>
    </row>
    <row r="2" spans="1:6" ht="18" customHeight="1" x14ac:dyDescent="0.2">
      <c r="A2" s="864" t="s">
        <v>671</v>
      </c>
      <c r="B2" s="865"/>
      <c r="C2" s="865"/>
      <c r="D2" s="865"/>
      <c r="E2" s="865"/>
      <c r="F2" s="862"/>
    </row>
    <row r="3" spans="1:6" ht="18" customHeight="1" thickBot="1" x14ac:dyDescent="0.25">
      <c r="A3" s="864" t="s">
        <v>672</v>
      </c>
      <c r="B3" s="865"/>
      <c r="C3" s="865"/>
      <c r="D3" s="865"/>
      <c r="E3" s="495"/>
      <c r="F3" s="863"/>
    </row>
    <row r="4" spans="1:6" ht="66.75" customHeight="1" x14ac:dyDescent="0.2">
      <c r="A4" s="866" t="str">
        <f>[3]Translations!A38</f>
        <v xml:space="preserve">Carefully read the instructions in the "Instructions" tab before completing the programmatic gap analysis table. 
The instructions have been tailored to each specific module/intervention. </v>
      </c>
      <c r="B4" s="866"/>
      <c r="C4" s="866"/>
      <c r="D4" s="866"/>
      <c r="E4" s="866"/>
      <c r="F4" s="867"/>
    </row>
    <row r="5" spans="1:6" ht="30" customHeight="1" x14ac:dyDescent="0.2">
      <c r="A5" s="496" t="str">
        <f>[3]Translations!A4</f>
        <v>CHW Programmatic Gap Table 1 - Coverage of remuneration costs</v>
      </c>
      <c r="B5" s="497"/>
      <c r="C5" s="497"/>
      <c r="D5" s="497"/>
      <c r="E5" s="497"/>
      <c r="F5" s="498"/>
    </row>
    <row r="6" spans="1:6" ht="45" customHeight="1" x14ac:dyDescent="0.2">
      <c r="A6" s="499" t="str">
        <f>[3]Translations!$A$12</f>
        <v>Selected coverage indicator</v>
      </c>
      <c r="B6" s="828" t="str">
        <f>'[3]RSSH drop-down'!$B4</f>
        <v>Percentage of CHWs who are to be remunerated</v>
      </c>
      <c r="C6" s="829"/>
      <c r="D6" s="829"/>
      <c r="E6" s="829"/>
      <c r="F6" s="830"/>
    </row>
    <row r="7" spans="1:6" ht="17.45" customHeight="1" x14ac:dyDescent="0.2">
      <c r="A7" s="500" t="str">
        <f>[3]Translations!$A$13</f>
        <v>Current national coverage</v>
      </c>
      <c r="B7" s="501"/>
      <c r="C7" s="501"/>
      <c r="D7" s="501"/>
      <c r="E7" s="501"/>
      <c r="F7" s="502"/>
    </row>
    <row r="8" spans="1:6" ht="45" customHeight="1" x14ac:dyDescent="0.2">
      <c r="A8" s="503" t="str">
        <f>[3]Translations!$A$14</f>
        <v>Insert latest results</v>
      </c>
      <c r="B8" s="504"/>
      <c r="C8" s="505" t="str">
        <f>[3]Translations!$A$15</f>
        <v>Year</v>
      </c>
      <c r="D8" s="504"/>
      <c r="E8" s="506" t="str">
        <f>[3]Translations!$A$16</f>
        <v>Data source</v>
      </c>
      <c r="F8" s="507"/>
    </row>
    <row r="9" spans="1:6" ht="45" customHeight="1" x14ac:dyDescent="0.2">
      <c r="A9" s="508" t="str">
        <f>[3]Translations!$A$17</f>
        <v>Comments</v>
      </c>
      <c r="B9" s="831"/>
      <c r="C9" s="832"/>
      <c r="D9" s="832"/>
      <c r="E9" s="832"/>
      <c r="F9" s="833"/>
    </row>
    <row r="10" spans="1:6" ht="45" customHeight="1" x14ac:dyDescent="0.2">
      <c r="A10" s="834"/>
      <c r="B10" s="836"/>
      <c r="C10" s="505" t="str">
        <f>[3]Translations!$A$18</f>
        <v>Year 1</v>
      </c>
      <c r="D10" s="505" t="str">
        <f>[3]Translations!$A$19</f>
        <v>Year 2</v>
      </c>
      <c r="E10" s="505" t="str">
        <f>[3]Translations!$A$20</f>
        <v>Year 3</v>
      </c>
      <c r="F10" s="838" t="str">
        <f>[3]Translations!$A$23</f>
        <v>Comments / Assumptions</v>
      </c>
    </row>
    <row r="11" spans="1:6" ht="45" customHeight="1" x14ac:dyDescent="0.2">
      <c r="A11" s="835"/>
      <c r="B11" s="837"/>
      <c r="C11" s="509" t="str">
        <f>[3]Translations!$A$22</f>
        <v>Insert year</v>
      </c>
      <c r="D11" s="509" t="str">
        <f>[3]Translations!$A$22</f>
        <v>Insert year</v>
      </c>
      <c r="E11" s="509" t="str">
        <f>[3]Translations!$A$22</f>
        <v>Insert year</v>
      </c>
      <c r="F11" s="839"/>
    </row>
    <row r="12" spans="1:6" ht="17.45" customHeight="1" x14ac:dyDescent="0.2">
      <c r="A12" s="500" t="str">
        <f>[3]Translations!$A$24</f>
        <v>Current estimated country need</v>
      </c>
      <c r="B12" s="501"/>
      <c r="C12" s="501"/>
      <c r="D12" s="501"/>
      <c r="E12" s="501"/>
      <c r="F12" s="502"/>
    </row>
    <row r="13" spans="1:6" ht="45" customHeight="1" x14ac:dyDescent="0.2">
      <c r="A13" s="510" t="str">
        <f>[3]Translations!$A$25</f>
        <v>A. Total estimated number of CHWs needed by year</v>
      </c>
      <c r="B13" s="511" t="s">
        <v>51</v>
      </c>
      <c r="C13" s="512"/>
      <c r="D13" s="512"/>
      <c r="E13" s="512"/>
      <c r="F13" s="513"/>
    </row>
    <row r="14" spans="1:6" ht="45" customHeight="1" x14ac:dyDescent="0.2">
      <c r="A14" s="823" t="str">
        <f>[3]Translations!$A$26</f>
        <v>B. Country targets for number of CHWs needed per NSP or agreed number</v>
      </c>
      <c r="B14" s="514" t="s">
        <v>51</v>
      </c>
      <c r="C14" s="512"/>
      <c r="D14" s="512"/>
      <c r="E14" s="512"/>
      <c r="F14" s="825"/>
    </row>
    <row r="15" spans="1:6" ht="45" customHeight="1" x14ac:dyDescent="0.2">
      <c r="A15" s="824"/>
      <c r="B15" s="514" t="s">
        <v>50</v>
      </c>
      <c r="C15" s="515" t="str">
        <f>IF(C14=0,"",+C14/C13)</f>
        <v/>
      </c>
      <c r="D15" s="515" t="str">
        <f t="shared" ref="D15:E15" si="0">IF(D14=0,"",+D14/D13)</f>
        <v/>
      </c>
      <c r="E15" s="515" t="str">
        <f t="shared" si="0"/>
        <v/>
      </c>
      <c r="F15" s="826"/>
    </row>
    <row r="16" spans="1:6" ht="17.45" customHeight="1" x14ac:dyDescent="0.2">
      <c r="A16" s="500" t="str">
        <f>[3]Translations!$A$27</f>
        <v>Country target already covered</v>
      </c>
      <c r="B16" s="501"/>
      <c r="C16" s="501"/>
      <c r="D16" s="501"/>
      <c r="E16" s="501"/>
      <c r="F16" s="502"/>
    </row>
    <row r="17" spans="1:6" ht="45" customHeight="1" x14ac:dyDescent="0.2">
      <c r="A17" s="823" t="str">
        <f>[3]Translations!$A$28</f>
        <v>C1. Number of CHWs to be remunerated through domestic resources</v>
      </c>
      <c r="B17" s="511" t="s">
        <v>51</v>
      </c>
      <c r="C17" s="512"/>
      <c r="D17" s="512"/>
      <c r="E17" s="512"/>
      <c r="F17" s="825"/>
    </row>
    <row r="18" spans="1:6" ht="45" customHeight="1" x14ac:dyDescent="0.2">
      <c r="A18" s="824"/>
      <c r="B18" s="511" t="s">
        <v>50</v>
      </c>
      <c r="C18" s="515" t="str">
        <f>IF(C17=0,"",+C17/C14)</f>
        <v/>
      </c>
      <c r="D18" s="515" t="str">
        <f t="shared" ref="D18:E18" si="1">IF(D17=0,"",+D17/D14)</f>
        <v/>
      </c>
      <c r="E18" s="515" t="str">
        <f t="shared" si="1"/>
        <v/>
      </c>
      <c r="F18" s="826"/>
    </row>
    <row r="19" spans="1:6" ht="45" customHeight="1" x14ac:dyDescent="0.2">
      <c r="A19" s="823" t="str">
        <f>[3]Translations!$A$29</f>
        <v>C2. Number of CHWs to be remunerated through non-Global Fund external resources</v>
      </c>
      <c r="B19" s="511" t="s">
        <v>51</v>
      </c>
      <c r="C19" s="512"/>
      <c r="D19" s="512"/>
      <c r="E19" s="512"/>
      <c r="F19" s="825"/>
    </row>
    <row r="20" spans="1:6" ht="45" customHeight="1" x14ac:dyDescent="0.2">
      <c r="A20" s="824"/>
      <c r="B20" s="511" t="s">
        <v>50</v>
      </c>
      <c r="C20" s="515" t="str">
        <f>IF(C19=0,"",+C19/C14)</f>
        <v/>
      </c>
      <c r="D20" s="515" t="str">
        <f t="shared" ref="D20:E20" si="2">IF(D19=0,"",+D19/D14)</f>
        <v/>
      </c>
      <c r="E20" s="515" t="str">
        <f t="shared" si="2"/>
        <v/>
      </c>
      <c r="F20" s="826"/>
    </row>
    <row r="21" spans="1:6" ht="45" customHeight="1" x14ac:dyDescent="0.2">
      <c r="A21" s="823" t="str">
        <f>[3]Translations!$A$30</f>
        <v>C. Number of CHWs to be remunerated through domestic + non-Global Fund external resources</v>
      </c>
      <c r="B21" s="511" t="s">
        <v>51</v>
      </c>
      <c r="C21" s="516">
        <f>+C17+C19</f>
        <v>0</v>
      </c>
      <c r="D21" s="516">
        <f>+D17+D19</f>
        <v>0</v>
      </c>
      <c r="E21" s="516">
        <f>+E17+E19</f>
        <v>0</v>
      </c>
      <c r="F21" s="825"/>
    </row>
    <row r="22" spans="1:6" ht="45" customHeight="1" x14ac:dyDescent="0.2">
      <c r="A22" s="824"/>
      <c r="B22" s="511" t="s">
        <v>50</v>
      </c>
      <c r="C22" s="515" t="str">
        <f>IF(C21=0,"",+C21/C14)</f>
        <v/>
      </c>
      <c r="D22" s="515" t="str">
        <f t="shared" ref="D22:E22" si="3">IF(D21=0,"",+D21/D14)</f>
        <v/>
      </c>
      <c r="E22" s="515" t="str">
        <f t="shared" si="3"/>
        <v/>
      </c>
      <c r="F22" s="826"/>
    </row>
    <row r="23" spans="1:6" ht="17.45" customHeight="1" x14ac:dyDescent="0.2">
      <c r="A23" s="500" t="str">
        <f>[3]Translations!$A$31</f>
        <v>Programmatic gap</v>
      </c>
      <c r="B23" s="501"/>
      <c r="C23" s="501"/>
      <c r="D23" s="501"/>
      <c r="E23" s="501"/>
      <c r="F23" s="502"/>
    </row>
    <row r="24" spans="1:6" ht="45" customHeight="1" x14ac:dyDescent="0.2">
      <c r="A24" s="823" t="str">
        <f>[3]Translations!$A$32</f>
        <v>D. Expected annual gap in meeting the target: B - C</v>
      </c>
      <c r="B24" s="511" t="s">
        <v>51</v>
      </c>
      <c r="C24" s="516">
        <f>+C14-(C21)</f>
        <v>0</v>
      </c>
      <c r="D24" s="516">
        <f t="shared" ref="D24:E24" si="4">+D14-(D21)</f>
        <v>0</v>
      </c>
      <c r="E24" s="516">
        <f t="shared" si="4"/>
        <v>0</v>
      </c>
      <c r="F24" s="825"/>
    </row>
    <row r="25" spans="1:6" ht="45" customHeight="1" x14ac:dyDescent="0.2">
      <c r="A25" s="824"/>
      <c r="B25" s="511" t="s">
        <v>50</v>
      </c>
      <c r="C25" s="515" t="str">
        <f>IF(C24=0,"",+C24/C14)</f>
        <v/>
      </c>
      <c r="D25" s="515" t="str">
        <f t="shared" ref="D25:E25" si="5">IF(D24=0,"",+D24/D14)</f>
        <v/>
      </c>
      <c r="E25" s="515" t="str">
        <f t="shared" si="5"/>
        <v/>
      </c>
      <c r="F25" s="826"/>
    </row>
    <row r="26" spans="1:6" ht="17.45" customHeight="1" x14ac:dyDescent="0.2">
      <c r="A26" s="500" t="str">
        <f>[3]Translations!$A$33</f>
        <v>Country target covered with the allocation amount</v>
      </c>
      <c r="B26" s="501"/>
      <c r="C26" s="501"/>
      <c r="D26" s="501"/>
      <c r="E26" s="501"/>
      <c r="F26" s="502"/>
    </row>
    <row r="27" spans="1:6" ht="45" customHeight="1" x14ac:dyDescent="0.2">
      <c r="A27" s="823" t="str">
        <f>[3]Translations!$A$34</f>
        <v>E. Number of CHWs to be remunerated through the allocation amount</v>
      </c>
      <c r="B27" s="514" t="s">
        <v>51</v>
      </c>
      <c r="C27" s="512"/>
      <c r="D27" s="512"/>
      <c r="E27" s="512"/>
      <c r="F27" s="825"/>
    </row>
    <row r="28" spans="1:6" ht="45" customHeight="1" x14ac:dyDescent="0.2">
      <c r="A28" s="824"/>
      <c r="B28" s="514" t="s">
        <v>50</v>
      </c>
      <c r="C28" s="515" t="str">
        <f>IF(C27=0,"",+C27/C14)</f>
        <v/>
      </c>
      <c r="D28" s="515" t="str">
        <f t="shared" ref="D28:E28" si="6">IF(D27=0,"",+D27/D14)</f>
        <v/>
      </c>
      <c r="E28" s="515" t="str">
        <f t="shared" si="6"/>
        <v/>
      </c>
      <c r="F28" s="826"/>
    </row>
    <row r="29" spans="1:6" ht="45" customHeight="1" x14ac:dyDescent="0.2">
      <c r="A29" s="823" t="str">
        <f>[3]Translations!$A$35</f>
        <v>F. Number of CHWs to be remunerated through all sources: C+E</v>
      </c>
      <c r="B29" s="514" t="s">
        <v>51</v>
      </c>
      <c r="C29" s="516">
        <f>C21+C27</f>
        <v>0</v>
      </c>
      <c r="D29" s="516">
        <f t="shared" ref="D29:E29" si="7">D21+D27</f>
        <v>0</v>
      </c>
      <c r="E29" s="516">
        <f t="shared" si="7"/>
        <v>0</v>
      </c>
      <c r="F29" s="825"/>
    </row>
    <row r="30" spans="1:6" ht="45" customHeight="1" x14ac:dyDescent="0.2">
      <c r="A30" s="824"/>
      <c r="B30" s="514" t="s">
        <v>50</v>
      </c>
      <c r="C30" s="515" t="str">
        <f>IF(C29=0,"",+C29/C14)</f>
        <v/>
      </c>
      <c r="D30" s="515" t="str">
        <f t="shared" ref="D30:E30" si="8">IF(D29=0,"",+D29/D14)</f>
        <v/>
      </c>
      <c r="E30" s="515" t="str">
        <f t="shared" si="8"/>
        <v/>
      </c>
      <c r="F30" s="826"/>
    </row>
    <row r="31" spans="1:6" ht="45" customHeight="1" x14ac:dyDescent="0.2">
      <c r="A31" s="823" t="str">
        <f>[3]Translations!$A$36</f>
        <v>G. Remaining gap to country target: B - F</v>
      </c>
      <c r="B31" s="514" t="s">
        <v>51</v>
      </c>
      <c r="C31" s="516">
        <f>+C14-(C29)</f>
        <v>0</v>
      </c>
      <c r="D31" s="516">
        <f t="shared" ref="D31:E31" si="9">+D14-(D29)</f>
        <v>0</v>
      </c>
      <c r="E31" s="516">
        <f t="shared" si="9"/>
        <v>0</v>
      </c>
      <c r="F31" s="825"/>
    </row>
    <row r="32" spans="1:6" ht="45" customHeight="1" x14ac:dyDescent="0.2">
      <c r="A32" s="824"/>
      <c r="B32" s="514" t="s">
        <v>50</v>
      </c>
      <c r="C32" s="515" t="str">
        <f>IF(C31=0,"",+C31/C14)</f>
        <v/>
      </c>
      <c r="D32" s="515" t="str">
        <f t="shared" ref="D32:E32" si="10">IF(D31=0,"",+D31/D14)</f>
        <v/>
      </c>
      <c r="E32" s="515" t="str">
        <f t="shared" si="10"/>
        <v/>
      </c>
      <c r="F32" s="826"/>
    </row>
    <row r="33" spans="1:6" ht="15" customHeight="1" x14ac:dyDescent="0.25">
      <c r="A33" s="517"/>
      <c r="B33" s="518"/>
      <c r="C33" s="518"/>
      <c r="D33" s="518"/>
      <c r="E33" s="518"/>
      <c r="F33" s="518"/>
    </row>
    <row r="34" spans="1:6" ht="15" x14ac:dyDescent="0.25">
      <c r="A34" s="517"/>
      <c r="B34" s="518"/>
      <c r="C34" s="518"/>
      <c r="D34" s="518"/>
      <c r="E34" s="518"/>
      <c r="F34" s="518"/>
    </row>
    <row r="35" spans="1:6" ht="30" customHeight="1" x14ac:dyDescent="0.2">
      <c r="A35" s="496" t="str">
        <f>[3]Translations!A5</f>
        <v>CHW Programmatic Gap Table 2 - Coverage of competency-based pre-service training and certification costs</v>
      </c>
      <c r="B35" s="497"/>
      <c r="C35" s="497"/>
      <c r="D35" s="497"/>
      <c r="E35" s="497"/>
      <c r="F35" s="498"/>
    </row>
    <row r="36" spans="1:6" ht="45" customHeight="1" x14ac:dyDescent="0.2">
      <c r="A36" s="499" t="str">
        <f>[3]Translations!$A$12</f>
        <v>Selected coverage indicator</v>
      </c>
      <c r="B36" s="828" t="str">
        <f>'[3]RSSH drop-down'!$B5</f>
        <v>Percentage of CHWs who are to receive competency-based pre-service training and certification</v>
      </c>
      <c r="C36" s="829"/>
      <c r="D36" s="829"/>
      <c r="E36" s="829"/>
      <c r="F36" s="830"/>
    </row>
    <row r="37" spans="1:6" ht="17.45" customHeight="1" x14ac:dyDescent="0.2">
      <c r="A37" s="500" t="str">
        <f>[3]Translations!$A$13</f>
        <v>Current national coverage</v>
      </c>
      <c r="B37" s="519"/>
      <c r="C37" s="519"/>
      <c r="D37" s="519"/>
      <c r="E37" s="519"/>
      <c r="F37" s="520"/>
    </row>
    <row r="38" spans="1:6" ht="45" customHeight="1" x14ac:dyDescent="0.2">
      <c r="A38" s="503" t="str">
        <f>[3]Translations!$A$14</f>
        <v>Insert latest results</v>
      </c>
      <c r="B38" s="504"/>
      <c r="C38" s="505" t="str">
        <f>[3]Translations!$A$15</f>
        <v>Year</v>
      </c>
      <c r="D38" s="504"/>
      <c r="E38" s="506" t="str">
        <f>[3]Translations!$A$16</f>
        <v>Data source</v>
      </c>
      <c r="F38" s="507"/>
    </row>
    <row r="39" spans="1:6" ht="45" customHeight="1" thickBot="1" x14ac:dyDescent="0.25">
      <c r="A39" s="521" t="str">
        <f>[3]Translations!$A$17</f>
        <v>Comments</v>
      </c>
      <c r="B39" s="853"/>
      <c r="C39" s="854"/>
      <c r="D39" s="854"/>
      <c r="E39" s="854"/>
      <c r="F39" s="855"/>
    </row>
    <row r="40" spans="1:6" ht="45" customHeight="1" x14ac:dyDescent="0.2">
      <c r="A40" s="856"/>
      <c r="B40" s="857"/>
      <c r="C40" s="522" t="str">
        <f>[3]Translations!$A$18</f>
        <v>Year 1</v>
      </c>
      <c r="D40" s="522" t="str">
        <f>[3]Translations!$A$19</f>
        <v>Year 2</v>
      </c>
      <c r="E40" s="522" t="str">
        <f>[3]Translations!$A$20</f>
        <v>Year 3</v>
      </c>
      <c r="F40" s="858" t="str">
        <f>[3]Translations!$A$23</f>
        <v>Comments / Assumptions</v>
      </c>
    </row>
    <row r="41" spans="1:6" ht="45" customHeight="1" x14ac:dyDescent="0.2">
      <c r="A41" s="835"/>
      <c r="B41" s="837"/>
      <c r="C41" s="509" t="str">
        <f>[3]Translations!$A$22</f>
        <v>Insert year</v>
      </c>
      <c r="D41" s="509" t="str">
        <f>[3]Translations!$A$22</f>
        <v>Insert year</v>
      </c>
      <c r="E41" s="509" t="str">
        <f>[3]Translations!$A$22</f>
        <v>Insert year</v>
      </c>
      <c r="F41" s="839"/>
    </row>
    <row r="42" spans="1:6" ht="17.45" customHeight="1" x14ac:dyDescent="0.2">
      <c r="A42" s="500" t="str">
        <f>[3]Translations!$A$24</f>
        <v>Current estimated country need</v>
      </c>
      <c r="B42" s="501"/>
      <c r="C42" s="501"/>
      <c r="D42" s="501"/>
      <c r="E42" s="501"/>
      <c r="F42" s="502"/>
    </row>
    <row r="43" spans="1:6" ht="45" customHeight="1" x14ac:dyDescent="0.2">
      <c r="A43" s="510" t="str">
        <f>[3]Translations!$A$25</f>
        <v>A. Total estimated number of CHWs needed by year</v>
      </c>
      <c r="B43" s="511" t="s">
        <v>51</v>
      </c>
      <c r="C43" s="512"/>
      <c r="D43" s="512"/>
      <c r="E43" s="512"/>
      <c r="F43" s="513"/>
    </row>
    <row r="44" spans="1:6" ht="45" customHeight="1" x14ac:dyDescent="0.2">
      <c r="A44" s="823" t="str">
        <f>[3]Translations!$A$26</f>
        <v>B. Country targets for number of CHWs needed per NSP or agreed number</v>
      </c>
      <c r="B44" s="514" t="s">
        <v>51</v>
      </c>
      <c r="C44" s="512"/>
      <c r="D44" s="512"/>
      <c r="E44" s="512"/>
      <c r="F44" s="825"/>
    </row>
    <row r="45" spans="1:6" ht="45" customHeight="1" x14ac:dyDescent="0.2">
      <c r="A45" s="824"/>
      <c r="B45" s="514" t="s">
        <v>50</v>
      </c>
      <c r="C45" s="515" t="str">
        <f>IF(C44=0,"",+C44/C43)</f>
        <v/>
      </c>
      <c r="D45" s="515" t="str">
        <f t="shared" ref="D45:E45" si="11">IF(D44=0,"",+D44/D43)</f>
        <v/>
      </c>
      <c r="E45" s="515" t="str">
        <f t="shared" si="11"/>
        <v/>
      </c>
      <c r="F45" s="826"/>
    </row>
    <row r="46" spans="1:6" ht="17.45" customHeight="1" x14ac:dyDescent="0.2">
      <c r="A46" s="500" t="str">
        <f>[3]Translations!$A$27</f>
        <v>Country target already covered</v>
      </c>
      <c r="B46" s="501"/>
      <c r="C46" s="501"/>
      <c r="D46" s="501"/>
      <c r="E46" s="501"/>
      <c r="F46" s="502"/>
    </row>
    <row r="47" spans="1:6" ht="45" customHeight="1" x14ac:dyDescent="0.2">
      <c r="A47" s="823" t="str">
        <f>[3]Translations!$A$57</f>
        <v>C1. Number of CHWs who are to receive competency-based, pre-service training and certification through domestic resources</v>
      </c>
      <c r="B47" s="511" t="s">
        <v>51</v>
      </c>
      <c r="C47" s="512"/>
      <c r="D47" s="512"/>
      <c r="E47" s="512"/>
      <c r="F47" s="825"/>
    </row>
    <row r="48" spans="1:6" ht="45" customHeight="1" x14ac:dyDescent="0.2">
      <c r="A48" s="824"/>
      <c r="B48" s="511" t="s">
        <v>50</v>
      </c>
      <c r="C48" s="515" t="str">
        <f>IF(C47=0,"",+C47/C44)</f>
        <v/>
      </c>
      <c r="D48" s="515" t="str">
        <f t="shared" ref="D48:E48" si="12">IF(D47=0,"",+D47/D44)</f>
        <v/>
      </c>
      <c r="E48" s="515" t="str">
        <f t="shared" si="12"/>
        <v/>
      </c>
      <c r="F48" s="826"/>
    </row>
    <row r="49" spans="1:6" ht="45" customHeight="1" x14ac:dyDescent="0.2">
      <c r="A49" s="823" t="str">
        <f>[3]Translations!$A$58</f>
        <v>C2. Number of CHWs who are to receive competency-based, pre-service training and certification through non-Global Fund external resources</v>
      </c>
      <c r="B49" s="511" t="s">
        <v>51</v>
      </c>
      <c r="C49" s="512"/>
      <c r="D49" s="512"/>
      <c r="E49" s="512"/>
      <c r="F49" s="825"/>
    </row>
    <row r="50" spans="1:6" ht="45" customHeight="1" x14ac:dyDescent="0.2">
      <c r="A50" s="824"/>
      <c r="B50" s="511" t="s">
        <v>50</v>
      </c>
      <c r="C50" s="515" t="str">
        <f>IF(C49=0,"",+C49/C44)</f>
        <v/>
      </c>
      <c r="D50" s="515" t="str">
        <f t="shared" ref="D50:E50" si="13">IF(D49=0,"",+D49/D44)</f>
        <v/>
      </c>
      <c r="E50" s="515" t="str">
        <f t="shared" si="13"/>
        <v/>
      </c>
      <c r="F50" s="826"/>
    </row>
    <row r="51" spans="1:6" ht="45" customHeight="1" x14ac:dyDescent="0.2">
      <c r="A51" s="823" t="str">
        <f>[3]Translations!$A$59</f>
        <v>C. Number of CHWs who are to receive competency-based pre-service training and certification through domestic + non-Global Fund external resources</v>
      </c>
      <c r="B51" s="511" t="s">
        <v>51</v>
      </c>
      <c r="C51" s="516">
        <f>+C47+C49</f>
        <v>0</v>
      </c>
      <c r="D51" s="516">
        <f>+D47+D49</f>
        <v>0</v>
      </c>
      <c r="E51" s="516">
        <f>+E47+E49</f>
        <v>0</v>
      </c>
      <c r="F51" s="825"/>
    </row>
    <row r="52" spans="1:6" ht="45" customHeight="1" x14ac:dyDescent="0.2">
      <c r="A52" s="824"/>
      <c r="B52" s="511" t="s">
        <v>50</v>
      </c>
      <c r="C52" s="515" t="str">
        <f>IF(C51=0,"",+C51/C44)</f>
        <v/>
      </c>
      <c r="D52" s="515" t="str">
        <f t="shared" ref="D52:E52" si="14">IF(D51=0,"",+D51/D44)</f>
        <v/>
      </c>
      <c r="E52" s="515" t="str">
        <f t="shared" si="14"/>
        <v/>
      </c>
      <c r="F52" s="826"/>
    </row>
    <row r="53" spans="1:6" ht="17.45" customHeight="1" x14ac:dyDescent="0.2">
      <c r="A53" s="500" t="str">
        <f>[3]Translations!$A$31</f>
        <v>Programmatic gap</v>
      </c>
      <c r="B53" s="501"/>
      <c r="C53" s="501"/>
      <c r="D53" s="501"/>
      <c r="E53" s="501"/>
      <c r="F53" s="502"/>
    </row>
    <row r="54" spans="1:6" ht="45" customHeight="1" x14ac:dyDescent="0.2">
      <c r="A54" s="823" t="str">
        <f>[3]Translations!$A$32</f>
        <v>D. Expected annual gap in meeting the target: B - C</v>
      </c>
      <c r="B54" s="511" t="s">
        <v>51</v>
      </c>
      <c r="C54" s="516">
        <f>+C44-(C51)</f>
        <v>0</v>
      </c>
      <c r="D54" s="516">
        <f t="shared" ref="D54:E54" si="15">+D44-(D51)</f>
        <v>0</v>
      </c>
      <c r="E54" s="516">
        <f t="shared" si="15"/>
        <v>0</v>
      </c>
      <c r="F54" s="825"/>
    </row>
    <row r="55" spans="1:6" ht="45" customHeight="1" x14ac:dyDescent="0.2">
      <c r="A55" s="824"/>
      <c r="B55" s="511" t="s">
        <v>50</v>
      </c>
      <c r="C55" s="515" t="str">
        <f>IF(C54=0,"",+C54/C44)</f>
        <v/>
      </c>
      <c r="D55" s="515" t="str">
        <f t="shared" ref="D55:E55" si="16">IF(D54=0,"",+D54/D44)</f>
        <v/>
      </c>
      <c r="E55" s="515" t="str">
        <f t="shared" si="16"/>
        <v/>
      </c>
      <c r="F55" s="826"/>
    </row>
    <row r="56" spans="1:6" ht="17.45" customHeight="1" x14ac:dyDescent="0.2">
      <c r="A56" s="500" t="str">
        <f>[3]Translations!$A$33</f>
        <v>Country target covered with the allocation amount</v>
      </c>
      <c r="B56" s="501"/>
      <c r="C56" s="501"/>
      <c r="D56" s="501"/>
      <c r="E56" s="501"/>
      <c r="F56" s="502"/>
    </row>
    <row r="57" spans="1:6" ht="45" customHeight="1" x14ac:dyDescent="0.2">
      <c r="A57" s="823" t="str">
        <f>[3]Translations!$A$60</f>
        <v>E. Number of CHWs who are to receive competency-based, pre-service training and certification through the allocation amount</v>
      </c>
      <c r="B57" s="514" t="s">
        <v>51</v>
      </c>
      <c r="C57" s="512"/>
      <c r="D57" s="512"/>
      <c r="E57" s="512"/>
      <c r="F57" s="825"/>
    </row>
    <row r="58" spans="1:6" ht="45" customHeight="1" x14ac:dyDescent="0.2">
      <c r="A58" s="824"/>
      <c r="B58" s="514" t="s">
        <v>50</v>
      </c>
      <c r="C58" s="515" t="str">
        <f>IF(C57=0,"",+C57/C44)</f>
        <v/>
      </c>
      <c r="D58" s="515" t="str">
        <f t="shared" ref="D58:E58" si="17">IF(D57=0,"",+D57/D44)</f>
        <v/>
      </c>
      <c r="E58" s="515" t="str">
        <f t="shared" si="17"/>
        <v/>
      </c>
      <c r="F58" s="826"/>
    </row>
    <row r="59" spans="1:6" ht="45" customHeight="1" x14ac:dyDescent="0.2">
      <c r="A59" s="823" t="str">
        <f>[3]Translations!$A$61</f>
        <v>F. Number of CHWs who are to receive competency-based, pre-service training and certification through all sources: C+E</v>
      </c>
      <c r="B59" s="514" t="s">
        <v>51</v>
      </c>
      <c r="C59" s="516">
        <f>+C57+C51</f>
        <v>0</v>
      </c>
      <c r="D59" s="516">
        <f>+D57+D51</f>
        <v>0</v>
      </c>
      <c r="E59" s="516">
        <f>+E57+E51</f>
        <v>0</v>
      </c>
      <c r="F59" s="825"/>
    </row>
    <row r="60" spans="1:6" ht="45" customHeight="1" x14ac:dyDescent="0.2">
      <c r="A60" s="824"/>
      <c r="B60" s="514" t="s">
        <v>50</v>
      </c>
      <c r="C60" s="515" t="str">
        <f>IF(C59=0,"",+C59/C44)</f>
        <v/>
      </c>
      <c r="D60" s="515" t="str">
        <f t="shared" ref="D60:E60" si="18">IF(D59=0,"",+D59/D44)</f>
        <v/>
      </c>
      <c r="E60" s="515" t="str">
        <f t="shared" si="18"/>
        <v/>
      </c>
      <c r="F60" s="826"/>
    </row>
    <row r="61" spans="1:6" ht="45" customHeight="1" x14ac:dyDescent="0.2">
      <c r="A61" s="823" t="str">
        <f>[3]Translations!$A$36</f>
        <v>G. Remaining gap to country target: B - F</v>
      </c>
      <c r="B61" s="514" t="s">
        <v>51</v>
      </c>
      <c r="C61" s="516">
        <f>+C44-(C59)</f>
        <v>0</v>
      </c>
      <c r="D61" s="516">
        <f t="shared" ref="D61:E61" si="19">+D44-(D59)</f>
        <v>0</v>
      </c>
      <c r="E61" s="516">
        <f t="shared" si="19"/>
        <v>0</v>
      </c>
      <c r="F61" s="825"/>
    </row>
    <row r="62" spans="1:6" ht="45" customHeight="1" x14ac:dyDescent="0.2">
      <c r="A62" s="824"/>
      <c r="B62" s="514" t="s">
        <v>50</v>
      </c>
      <c r="C62" s="515" t="str">
        <f>IF(C61=0,"",+C61/C44)</f>
        <v/>
      </c>
      <c r="D62" s="515" t="str">
        <f t="shared" ref="D62:E62" si="20">IF(D61=0,"",+D61/D44)</f>
        <v/>
      </c>
      <c r="E62" s="515" t="str">
        <f t="shared" si="20"/>
        <v/>
      </c>
      <c r="F62" s="826"/>
    </row>
    <row r="63" spans="1:6" ht="15" x14ac:dyDescent="0.25">
      <c r="A63" s="517"/>
      <c r="B63" s="518"/>
      <c r="C63" s="518"/>
      <c r="D63" s="518"/>
      <c r="E63" s="518"/>
      <c r="F63" s="518"/>
    </row>
    <row r="64" spans="1:6" ht="15" x14ac:dyDescent="0.25">
      <c r="A64" s="517"/>
      <c r="B64" s="518"/>
      <c r="C64" s="518"/>
      <c r="D64" s="518"/>
      <c r="E64" s="518"/>
      <c r="F64" s="518"/>
    </row>
    <row r="65" spans="1:6" ht="30" customHeight="1" x14ac:dyDescent="0.2">
      <c r="A65" s="496" t="str">
        <f>[3]Translations!A6</f>
        <v>CHW Programmatic Gap Table 3 - Coverage of competency-based in-service training costs</v>
      </c>
      <c r="B65" s="497"/>
      <c r="C65" s="497"/>
      <c r="D65" s="497"/>
      <c r="E65" s="497"/>
      <c r="F65" s="498"/>
    </row>
    <row r="66" spans="1:6" ht="45" customHeight="1" x14ac:dyDescent="0.2">
      <c r="A66" s="499" t="str">
        <f>[3]Translations!$A$12</f>
        <v>Selected coverage indicator</v>
      </c>
      <c r="B66" s="828" t="str">
        <f>'[3]RSSH drop-down'!$B6</f>
        <v>Percentage of CHWs who are to receive competency-based in-service training</v>
      </c>
      <c r="C66" s="829"/>
      <c r="D66" s="829"/>
      <c r="E66" s="829"/>
      <c r="F66" s="830"/>
    </row>
    <row r="67" spans="1:6" ht="17.45" customHeight="1" x14ac:dyDescent="0.2">
      <c r="A67" s="500" t="str">
        <f>[3]Translations!$A$13</f>
        <v>Current national coverage</v>
      </c>
      <c r="B67" s="501"/>
      <c r="C67" s="501"/>
      <c r="D67" s="501"/>
      <c r="E67" s="501"/>
      <c r="F67" s="502"/>
    </row>
    <row r="68" spans="1:6" ht="45" customHeight="1" x14ac:dyDescent="0.2">
      <c r="A68" s="503" t="str">
        <f>[3]Translations!$A$14</f>
        <v>Insert latest results</v>
      </c>
      <c r="B68" s="504"/>
      <c r="C68" s="505" t="str">
        <f>[3]Translations!$A$15</f>
        <v>Year</v>
      </c>
      <c r="D68" s="504"/>
      <c r="E68" s="506" t="str">
        <f>[3]Translations!$A$16</f>
        <v>Data source</v>
      </c>
      <c r="F68" s="507"/>
    </row>
    <row r="69" spans="1:6" ht="45" customHeight="1" x14ac:dyDescent="0.2">
      <c r="A69" s="508" t="str">
        <f>[3]Translations!$A$17</f>
        <v>Comments</v>
      </c>
      <c r="B69" s="831"/>
      <c r="C69" s="832"/>
      <c r="D69" s="832"/>
      <c r="E69" s="832"/>
      <c r="F69" s="833"/>
    </row>
    <row r="70" spans="1:6" ht="45" customHeight="1" x14ac:dyDescent="0.2">
      <c r="A70" s="834"/>
      <c r="B70" s="836"/>
      <c r="C70" s="505" t="str">
        <f>[3]Translations!$A$18</f>
        <v>Year 1</v>
      </c>
      <c r="D70" s="505" t="str">
        <f>[3]Translations!$A$19</f>
        <v>Year 2</v>
      </c>
      <c r="E70" s="505" t="str">
        <f>[3]Translations!$A$20</f>
        <v>Year 3</v>
      </c>
      <c r="F70" s="838" t="str">
        <f>[3]Translations!$A$23</f>
        <v>Comments / Assumptions</v>
      </c>
    </row>
    <row r="71" spans="1:6" ht="45" customHeight="1" x14ac:dyDescent="0.2">
      <c r="A71" s="835"/>
      <c r="B71" s="837"/>
      <c r="C71" s="509" t="str">
        <f>[3]Translations!$A$22</f>
        <v>Insert year</v>
      </c>
      <c r="D71" s="509" t="str">
        <f>[3]Translations!$A$22</f>
        <v>Insert year</v>
      </c>
      <c r="E71" s="509" t="str">
        <f>[3]Translations!$A$22</f>
        <v>Insert year</v>
      </c>
      <c r="F71" s="839"/>
    </row>
    <row r="72" spans="1:6" ht="17.45" customHeight="1" x14ac:dyDescent="0.2">
      <c r="A72" s="500" t="str">
        <f>[3]Translations!$A$24</f>
        <v>Current estimated country need</v>
      </c>
      <c r="B72" s="519"/>
      <c r="C72" s="519"/>
      <c r="D72" s="519"/>
      <c r="E72" s="519"/>
      <c r="F72" s="520"/>
    </row>
    <row r="73" spans="1:6" ht="45" customHeight="1" x14ac:dyDescent="0.2">
      <c r="A73" s="510" t="str">
        <f>[3]Translations!$A$25</f>
        <v>A. Total estimated number of CHWs needed by year</v>
      </c>
      <c r="B73" s="511" t="s">
        <v>51</v>
      </c>
      <c r="C73" s="512"/>
      <c r="D73" s="512"/>
      <c r="E73" s="512"/>
      <c r="F73" s="523"/>
    </row>
    <row r="74" spans="1:6" ht="45" customHeight="1" x14ac:dyDescent="0.2">
      <c r="A74" s="823" t="str">
        <f>[3]Translations!$A$26</f>
        <v>B. Country targets for number of CHWs needed per NSP or agreed number</v>
      </c>
      <c r="B74" s="514" t="s">
        <v>51</v>
      </c>
      <c r="C74" s="512"/>
      <c r="D74" s="512"/>
      <c r="E74" s="512"/>
      <c r="F74" s="840"/>
    </row>
    <row r="75" spans="1:6" ht="45" customHeight="1" x14ac:dyDescent="0.2">
      <c r="A75" s="824"/>
      <c r="B75" s="514" t="s">
        <v>50</v>
      </c>
      <c r="C75" s="515" t="str">
        <f>IF(C74=0,"",+C74/C73)</f>
        <v/>
      </c>
      <c r="D75" s="515" t="str">
        <f t="shared" ref="D75:E75" si="21">IF(D74=0,"",+D74/D73)</f>
        <v/>
      </c>
      <c r="E75" s="515" t="str">
        <f t="shared" si="21"/>
        <v/>
      </c>
      <c r="F75" s="841"/>
    </row>
    <row r="76" spans="1:6" ht="17.45" customHeight="1" x14ac:dyDescent="0.2">
      <c r="A76" s="500" t="str">
        <f>[3]Translations!$A$27</f>
        <v>Country target already covered</v>
      </c>
      <c r="B76" s="519"/>
      <c r="C76" s="519"/>
      <c r="D76" s="519"/>
      <c r="E76" s="519"/>
      <c r="F76" s="520"/>
    </row>
    <row r="77" spans="1:6" ht="45" customHeight="1" x14ac:dyDescent="0.2">
      <c r="A77" s="823" t="str">
        <f>[3]Translations!$A$63</f>
        <v>C1. Number of CHWs who are to receive competency-based, in-service training through domestic resources</v>
      </c>
      <c r="B77" s="511" t="s">
        <v>51</v>
      </c>
      <c r="C77" s="524"/>
      <c r="D77" s="524"/>
      <c r="E77" s="524"/>
      <c r="F77" s="840"/>
    </row>
    <row r="78" spans="1:6" ht="45" customHeight="1" x14ac:dyDescent="0.2">
      <c r="A78" s="824"/>
      <c r="B78" s="511" t="s">
        <v>50</v>
      </c>
      <c r="C78" s="515" t="str">
        <f>IF(C77=0,"",+C77/C74)</f>
        <v/>
      </c>
      <c r="D78" s="515" t="str">
        <f t="shared" ref="D78:E78" si="22">IF(D77=0,"",+D77/D74)</f>
        <v/>
      </c>
      <c r="E78" s="515" t="str">
        <f t="shared" si="22"/>
        <v/>
      </c>
      <c r="F78" s="841"/>
    </row>
    <row r="79" spans="1:6" ht="45" customHeight="1" x14ac:dyDescent="0.2">
      <c r="A79" s="823" t="str">
        <f>[3]Translations!$A$64</f>
        <v>C2. Number of CHWs who are to receive competency-based, in-service training through non-Global Fund external resources</v>
      </c>
      <c r="B79" s="511" t="s">
        <v>51</v>
      </c>
      <c r="C79" s="524"/>
      <c r="D79" s="524"/>
      <c r="E79" s="524"/>
      <c r="F79" s="840"/>
    </row>
    <row r="80" spans="1:6" ht="45" customHeight="1" x14ac:dyDescent="0.2">
      <c r="A80" s="824"/>
      <c r="B80" s="511" t="s">
        <v>50</v>
      </c>
      <c r="C80" s="515" t="str">
        <f>IF(C79=0,"",+C79/C74)</f>
        <v/>
      </c>
      <c r="D80" s="515" t="str">
        <f t="shared" ref="D80:E80" si="23">IF(D79=0,"",+D79/D74)</f>
        <v/>
      </c>
      <c r="E80" s="515" t="str">
        <f t="shared" si="23"/>
        <v/>
      </c>
      <c r="F80" s="841"/>
    </row>
    <row r="81" spans="1:6" ht="45" customHeight="1" x14ac:dyDescent="0.2">
      <c r="A81" s="823" t="str">
        <f>[3]Translations!$A$65</f>
        <v>C. Number of CHWs who are to receive competency-based, in-service training through domestic + non-Global Fund external resources</v>
      </c>
      <c r="B81" s="511" t="s">
        <v>51</v>
      </c>
      <c r="C81" s="516">
        <f>+C77+C79</f>
        <v>0</v>
      </c>
      <c r="D81" s="516">
        <f>+D77+D79</f>
        <v>0</v>
      </c>
      <c r="E81" s="516">
        <f>+E77+E79</f>
        <v>0</v>
      </c>
      <c r="F81" s="840"/>
    </row>
    <row r="82" spans="1:6" ht="45" customHeight="1" x14ac:dyDescent="0.2">
      <c r="A82" s="824"/>
      <c r="B82" s="511" t="s">
        <v>50</v>
      </c>
      <c r="C82" s="515" t="str">
        <f>IF(C81=0,"",+C81/C74)</f>
        <v/>
      </c>
      <c r="D82" s="515" t="str">
        <f t="shared" ref="D82:E82" si="24">IF(D81=0,"",+D81/D74)</f>
        <v/>
      </c>
      <c r="E82" s="515" t="str">
        <f t="shared" si="24"/>
        <v/>
      </c>
      <c r="F82" s="841"/>
    </row>
    <row r="83" spans="1:6" ht="17.45" customHeight="1" x14ac:dyDescent="0.2">
      <c r="A83" s="500" t="str">
        <f>[3]Translations!$A$31</f>
        <v>Programmatic gap</v>
      </c>
      <c r="B83" s="519"/>
      <c r="C83" s="519"/>
      <c r="D83" s="519"/>
      <c r="E83" s="519"/>
      <c r="F83" s="520"/>
    </row>
    <row r="84" spans="1:6" ht="45" customHeight="1" x14ac:dyDescent="0.2">
      <c r="A84" s="823" t="str">
        <f>[3]Translations!$A$32</f>
        <v>D. Expected annual gap in meeting the target: B - C</v>
      </c>
      <c r="B84" s="511" t="s">
        <v>51</v>
      </c>
      <c r="C84" s="516">
        <f>+C74-(C81)</f>
        <v>0</v>
      </c>
      <c r="D84" s="516">
        <f t="shared" ref="D84:E84" si="25">+D74-(D81)</f>
        <v>0</v>
      </c>
      <c r="E84" s="516">
        <f t="shared" si="25"/>
        <v>0</v>
      </c>
      <c r="F84" s="840"/>
    </row>
    <row r="85" spans="1:6" ht="45" customHeight="1" x14ac:dyDescent="0.2">
      <c r="A85" s="824"/>
      <c r="B85" s="511" t="s">
        <v>50</v>
      </c>
      <c r="C85" s="515" t="str">
        <f>IF(C84=0,"",+C84/C74)</f>
        <v/>
      </c>
      <c r="D85" s="515" t="str">
        <f t="shared" ref="D85:E85" si="26">IF(D84=0,"",+D84/D74)</f>
        <v/>
      </c>
      <c r="E85" s="515" t="str">
        <f t="shared" si="26"/>
        <v/>
      </c>
      <c r="F85" s="841"/>
    </row>
    <row r="86" spans="1:6" ht="17.45" customHeight="1" x14ac:dyDescent="0.2">
      <c r="A86" s="500" t="str">
        <f>[3]Translations!$A$33</f>
        <v>Country target covered with the allocation amount</v>
      </c>
      <c r="B86" s="501"/>
      <c r="C86" s="501"/>
      <c r="D86" s="501"/>
      <c r="E86" s="501"/>
      <c r="F86" s="502"/>
    </row>
    <row r="87" spans="1:6" ht="45" customHeight="1" x14ac:dyDescent="0.2">
      <c r="A87" s="823" t="str">
        <f>[3]Translations!$A$66</f>
        <v>E. Number of CHWs who are to receive competency-based, in-service training through the allocation amount</v>
      </c>
      <c r="B87" s="514" t="s">
        <v>51</v>
      </c>
      <c r="C87" s="524"/>
      <c r="D87" s="524"/>
      <c r="E87" s="524"/>
      <c r="F87" s="840"/>
    </row>
    <row r="88" spans="1:6" ht="45" customHeight="1" x14ac:dyDescent="0.2">
      <c r="A88" s="824"/>
      <c r="B88" s="514" t="s">
        <v>50</v>
      </c>
      <c r="C88" s="515" t="str">
        <f>IF(C87=0,"",+C87/C74)</f>
        <v/>
      </c>
      <c r="D88" s="515" t="str">
        <f t="shared" ref="D88:E88" si="27">IF(D87=0,"",+D87/D74)</f>
        <v/>
      </c>
      <c r="E88" s="515" t="str">
        <f t="shared" si="27"/>
        <v/>
      </c>
      <c r="F88" s="841"/>
    </row>
    <row r="89" spans="1:6" ht="45" customHeight="1" x14ac:dyDescent="0.2">
      <c r="A89" s="823" t="str">
        <f>[3]Translations!$A$67</f>
        <v>F. Number of CHWs who are to receive competency-based, in-service training through all sources: C+E</v>
      </c>
      <c r="B89" s="514" t="s">
        <v>51</v>
      </c>
      <c r="C89" s="516">
        <f>+C87+C81</f>
        <v>0</v>
      </c>
      <c r="D89" s="516">
        <f t="shared" ref="D89:E89" si="28">+D87+D81</f>
        <v>0</v>
      </c>
      <c r="E89" s="516">
        <f t="shared" si="28"/>
        <v>0</v>
      </c>
      <c r="F89" s="840"/>
    </row>
    <row r="90" spans="1:6" ht="45" customHeight="1" x14ac:dyDescent="0.2">
      <c r="A90" s="824"/>
      <c r="B90" s="514" t="s">
        <v>50</v>
      </c>
      <c r="C90" s="515" t="str">
        <f>IF(C89=0,"",+C89/C74)</f>
        <v/>
      </c>
      <c r="D90" s="515" t="str">
        <f t="shared" ref="D90:E90" si="29">IF(D89=0,"",+D89/D74)</f>
        <v/>
      </c>
      <c r="E90" s="515" t="str">
        <f t="shared" si="29"/>
        <v/>
      </c>
      <c r="F90" s="841"/>
    </row>
    <row r="91" spans="1:6" ht="45" customHeight="1" x14ac:dyDescent="0.2">
      <c r="A91" s="823" t="str">
        <f>[3]Translations!$A$36</f>
        <v>G. Remaining gap to country target: B - F</v>
      </c>
      <c r="B91" s="514" t="s">
        <v>51</v>
      </c>
      <c r="C91" s="516">
        <f>+C74-(C89)</f>
        <v>0</v>
      </c>
      <c r="D91" s="516">
        <f t="shared" ref="D91:E91" si="30">+D74-(D89)</f>
        <v>0</v>
      </c>
      <c r="E91" s="516">
        <f t="shared" si="30"/>
        <v>0</v>
      </c>
      <c r="F91" s="851"/>
    </row>
    <row r="92" spans="1:6" ht="45" customHeight="1" x14ac:dyDescent="0.2">
      <c r="A92" s="824"/>
      <c r="B92" s="514" t="s">
        <v>50</v>
      </c>
      <c r="C92" s="515" t="str">
        <f>IF(C91=0,"",+C91/C74)</f>
        <v/>
      </c>
      <c r="D92" s="515" t="str">
        <f t="shared" ref="D92:E92" si="31">IF(D91=0,"",+D91/D74)</f>
        <v/>
      </c>
      <c r="E92" s="515" t="str">
        <f t="shared" si="31"/>
        <v/>
      </c>
      <c r="F92" s="852"/>
    </row>
    <row r="93" spans="1:6" ht="15" x14ac:dyDescent="0.25">
      <c r="A93" s="517"/>
      <c r="B93" s="518"/>
      <c r="C93" s="518"/>
      <c r="D93" s="518"/>
      <c r="E93" s="518"/>
      <c r="F93" s="518"/>
    </row>
    <row r="94" spans="1:6" ht="15" x14ac:dyDescent="0.25">
      <c r="A94" s="517"/>
      <c r="B94" s="518"/>
      <c r="C94" s="518"/>
      <c r="D94" s="518"/>
      <c r="E94" s="518"/>
      <c r="F94" s="518"/>
    </row>
    <row r="95" spans="1:6" ht="30" customHeight="1" x14ac:dyDescent="0.2">
      <c r="A95" s="496" t="str">
        <f>[3]Translations!A7</f>
        <v>CHW Programmatic Gap Table 4 - Coverage of supervision costs</v>
      </c>
      <c r="B95" s="497"/>
      <c r="C95" s="497"/>
      <c r="D95" s="497"/>
      <c r="E95" s="497"/>
      <c r="F95" s="498"/>
    </row>
    <row r="96" spans="1:6" ht="45" customHeight="1" x14ac:dyDescent="0.2">
      <c r="A96" s="499" t="str">
        <f>[3]Translations!$A$12</f>
        <v>Selected coverage indicator</v>
      </c>
      <c r="B96" s="828" t="str">
        <f>'[3]RSSH drop-down'!$B7</f>
        <v>Percentage of CHWs who are to receive integrated supportive supervision</v>
      </c>
      <c r="C96" s="829"/>
      <c r="D96" s="829"/>
      <c r="E96" s="829"/>
      <c r="F96" s="830"/>
    </row>
    <row r="97" spans="1:6" ht="17.45" customHeight="1" x14ac:dyDescent="0.2">
      <c r="A97" s="500" t="str">
        <f>[3]Translations!$A$13</f>
        <v>Current national coverage</v>
      </c>
      <c r="B97" s="519"/>
      <c r="C97" s="519"/>
      <c r="D97" s="519"/>
      <c r="E97" s="519"/>
      <c r="F97" s="520"/>
    </row>
    <row r="98" spans="1:6" ht="45" customHeight="1" x14ac:dyDescent="0.2">
      <c r="A98" s="503" t="str">
        <f>[3]Translations!$A$14</f>
        <v>Insert latest results</v>
      </c>
      <c r="B98" s="525"/>
      <c r="C98" s="505" t="str">
        <f>[3]Translations!$A$15</f>
        <v>Year</v>
      </c>
      <c r="D98" s="525"/>
      <c r="E98" s="506" t="str">
        <f>[3]Translations!$A$16</f>
        <v>Data source</v>
      </c>
      <c r="F98" s="507"/>
    </row>
    <row r="99" spans="1:6" ht="45" customHeight="1" x14ac:dyDescent="0.2">
      <c r="A99" s="508" t="str">
        <f>[3]Translations!$A$17</f>
        <v>Comments</v>
      </c>
      <c r="B99" s="848"/>
      <c r="C99" s="849"/>
      <c r="D99" s="849"/>
      <c r="E99" s="849"/>
      <c r="F99" s="850"/>
    </row>
    <row r="100" spans="1:6" ht="45" customHeight="1" x14ac:dyDescent="0.2">
      <c r="A100" s="834"/>
      <c r="B100" s="836"/>
      <c r="C100" s="505" t="str">
        <f>[3]Translations!$A$18</f>
        <v>Year 1</v>
      </c>
      <c r="D100" s="505" t="str">
        <f>[3]Translations!$A$19</f>
        <v>Year 2</v>
      </c>
      <c r="E100" s="505" t="str">
        <f>[3]Translations!$A$20</f>
        <v>Year 3</v>
      </c>
      <c r="F100" s="838" t="str">
        <f>[3]Translations!$A$23</f>
        <v>Comments / Assumptions</v>
      </c>
    </row>
    <row r="101" spans="1:6" ht="45" customHeight="1" x14ac:dyDescent="0.2">
      <c r="A101" s="835"/>
      <c r="B101" s="837"/>
      <c r="C101" s="526" t="str">
        <f>[3]Translations!$A$22</f>
        <v>Insert year</v>
      </c>
      <c r="D101" s="526" t="str">
        <f>[3]Translations!$A$22</f>
        <v>Insert year</v>
      </c>
      <c r="E101" s="526" t="str">
        <f>[3]Translations!$A$22</f>
        <v>Insert year</v>
      </c>
      <c r="F101" s="839"/>
    </row>
    <row r="102" spans="1:6" ht="17.45" customHeight="1" x14ac:dyDescent="0.2">
      <c r="A102" s="500" t="str">
        <f>[3]Translations!$A$24</f>
        <v>Current estimated country need</v>
      </c>
      <c r="B102" s="519"/>
      <c r="C102" s="519"/>
      <c r="D102" s="519"/>
      <c r="E102" s="519"/>
      <c r="F102" s="520"/>
    </row>
    <row r="103" spans="1:6" ht="45" customHeight="1" x14ac:dyDescent="0.2">
      <c r="A103" s="510" t="str">
        <f>[3]Translations!$A$25</f>
        <v>A. Total estimated number of CHWs needed by year</v>
      </c>
      <c r="B103" s="511" t="s">
        <v>51</v>
      </c>
      <c r="C103" s="524"/>
      <c r="D103" s="524"/>
      <c r="E103" s="524"/>
      <c r="F103" s="523"/>
    </row>
    <row r="104" spans="1:6" ht="45" customHeight="1" x14ac:dyDescent="0.2">
      <c r="A104" s="823" t="str">
        <f>[3]Translations!$A$26</f>
        <v>B. Country targets for number of CHWs needed per NSP or agreed number</v>
      </c>
      <c r="B104" s="514" t="s">
        <v>51</v>
      </c>
      <c r="C104" s="524"/>
      <c r="D104" s="524"/>
      <c r="E104" s="524"/>
      <c r="F104" s="840"/>
    </row>
    <row r="105" spans="1:6" ht="45" customHeight="1" x14ac:dyDescent="0.2">
      <c r="A105" s="824"/>
      <c r="B105" s="514" t="s">
        <v>50</v>
      </c>
      <c r="C105" s="515" t="str">
        <f>IF(C104=0,"",+C104/C103)</f>
        <v/>
      </c>
      <c r="D105" s="515" t="str">
        <f t="shared" ref="D105:E105" si="32">IF(D104=0,"",+D104/D103)</f>
        <v/>
      </c>
      <c r="E105" s="515" t="str">
        <f t="shared" si="32"/>
        <v/>
      </c>
      <c r="F105" s="841"/>
    </row>
    <row r="106" spans="1:6" ht="17.45" customHeight="1" x14ac:dyDescent="0.2">
      <c r="A106" s="500" t="str">
        <f>[3]Translations!$A$27</f>
        <v>Country target already covered</v>
      </c>
      <c r="B106" s="519"/>
      <c r="C106" s="519"/>
      <c r="D106" s="519"/>
      <c r="E106" s="519"/>
      <c r="F106" s="520"/>
    </row>
    <row r="107" spans="1:6" ht="45" customHeight="1" x14ac:dyDescent="0.2">
      <c r="A107" s="823" t="str">
        <f>[3]Translations!$A$69</f>
        <v>C1. Number of CHWs who are to receive integrated supportive supervision through domestic resources</v>
      </c>
      <c r="B107" s="511" t="s">
        <v>51</v>
      </c>
      <c r="C107" s="524"/>
      <c r="D107" s="524"/>
      <c r="E107" s="524"/>
      <c r="F107" s="840"/>
    </row>
    <row r="108" spans="1:6" ht="45" customHeight="1" x14ac:dyDescent="0.2">
      <c r="A108" s="824"/>
      <c r="B108" s="511" t="s">
        <v>50</v>
      </c>
      <c r="C108" s="515" t="str">
        <f>IF(C107=0,"",+C107/C104)</f>
        <v/>
      </c>
      <c r="D108" s="515" t="str">
        <f t="shared" ref="D108:E108" si="33">IF(D107=0,"",+D107/D104)</f>
        <v/>
      </c>
      <c r="E108" s="515" t="str">
        <f t="shared" si="33"/>
        <v/>
      </c>
      <c r="F108" s="841"/>
    </row>
    <row r="109" spans="1:6" ht="45" customHeight="1" x14ac:dyDescent="0.2">
      <c r="A109" s="823" t="str">
        <f>[3]Translations!$A$70</f>
        <v>C2. Number of CHWs who are to receive integrated supportive supervision through non-Global Fund external resources</v>
      </c>
      <c r="B109" s="511" t="s">
        <v>51</v>
      </c>
      <c r="C109" s="524"/>
      <c r="D109" s="524"/>
      <c r="E109" s="524"/>
      <c r="F109" s="840"/>
    </row>
    <row r="110" spans="1:6" ht="45" customHeight="1" x14ac:dyDescent="0.2">
      <c r="A110" s="824"/>
      <c r="B110" s="511" t="s">
        <v>50</v>
      </c>
      <c r="C110" s="515" t="str">
        <f>IF(C109=0,"",+C109/C104)</f>
        <v/>
      </c>
      <c r="D110" s="515" t="str">
        <f t="shared" ref="D110:E110" si="34">IF(D109=0,"",+D109/D104)</f>
        <v/>
      </c>
      <c r="E110" s="515" t="str">
        <f t="shared" si="34"/>
        <v/>
      </c>
      <c r="F110" s="841"/>
    </row>
    <row r="111" spans="1:6" ht="45" customHeight="1" x14ac:dyDescent="0.2">
      <c r="A111" s="823" t="str">
        <f>[3]Translations!$A$71</f>
        <v>C. Number of CHWs who are to receive integrated supportive supervision through domestic + non-Global Fund external resources</v>
      </c>
      <c r="B111" s="511" t="s">
        <v>51</v>
      </c>
      <c r="C111" s="516">
        <f>+C107+C109</f>
        <v>0</v>
      </c>
      <c r="D111" s="516">
        <f>+D107+D109</f>
        <v>0</v>
      </c>
      <c r="E111" s="516">
        <f>+E107+E109</f>
        <v>0</v>
      </c>
      <c r="F111" s="840"/>
    </row>
    <row r="112" spans="1:6" ht="45" customHeight="1" x14ac:dyDescent="0.2">
      <c r="A112" s="824"/>
      <c r="B112" s="511" t="s">
        <v>50</v>
      </c>
      <c r="C112" s="515" t="str">
        <f>IF(C111=0,"",+C111/C104)</f>
        <v/>
      </c>
      <c r="D112" s="515" t="str">
        <f t="shared" ref="D112:E112" si="35">IF(D111=0,"",+D111/D104)</f>
        <v/>
      </c>
      <c r="E112" s="515" t="str">
        <f t="shared" si="35"/>
        <v/>
      </c>
      <c r="F112" s="841"/>
    </row>
    <row r="113" spans="1:6" ht="17.45" customHeight="1" x14ac:dyDescent="0.2">
      <c r="A113" s="500" t="str">
        <f>[3]Translations!$A$31</f>
        <v>Programmatic gap</v>
      </c>
      <c r="B113" s="519"/>
      <c r="C113" s="519"/>
      <c r="D113" s="519"/>
      <c r="E113" s="519"/>
      <c r="F113" s="520"/>
    </row>
    <row r="114" spans="1:6" ht="45" customHeight="1" x14ac:dyDescent="0.2">
      <c r="A114" s="823" t="str">
        <f>[3]Translations!$A$32</f>
        <v>D. Expected annual gap in meeting the target: B - C</v>
      </c>
      <c r="B114" s="511" t="s">
        <v>51</v>
      </c>
      <c r="C114" s="516">
        <f>+C104-(C111)</f>
        <v>0</v>
      </c>
      <c r="D114" s="516">
        <f t="shared" ref="D114:E114" si="36">+D104-(D111)</f>
        <v>0</v>
      </c>
      <c r="E114" s="516">
        <f t="shared" si="36"/>
        <v>0</v>
      </c>
      <c r="F114" s="840"/>
    </row>
    <row r="115" spans="1:6" ht="45" customHeight="1" x14ac:dyDescent="0.2">
      <c r="A115" s="824"/>
      <c r="B115" s="511" t="s">
        <v>50</v>
      </c>
      <c r="C115" s="515" t="str">
        <f>IF(C114=0,"",+C114/C104)</f>
        <v/>
      </c>
      <c r="D115" s="515" t="str">
        <f t="shared" ref="D115:E115" si="37">IF(D114=0,"",+D114/D104)</f>
        <v/>
      </c>
      <c r="E115" s="515" t="str">
        <f t="shared" si="37"/>
        <v/>
      </c>
      <c r="F115" s="841"/>
    </row>
    <row r="116" spans="1:6" ht="17.45" customHeight="1" x14ac:dyDescent="0.2">
      <c r="A116" s="500" t="str">
        <f>[3]Translations!$A$33</f>
        <v>Country target covered with the allocation amount</v>
      </c>
      <c r="B116" s="501"/>
      <c r="C116" s="501"/>
      <c r="D116" s="501"/>
      <c r="E116" s="501"/>
      <c r="F116" s="502"/>
    </row>
    <row r="117" spans="1:6" ht="45" customHeight="1" x14ac:dyDescent="0.2">
      <c r="A117" s="823" t="str">
        <f>[3]Translations!$A$72</f>
        <v>E. Number of CHWs who are to receive integrated supportive supervision through the allocation amount</v>
      </c>
      <c r="B117" s="514" t="s">
        <v>51</v>
      </c>
      <c r="C117" s="524"/>
      <c r="D117" s="524"/>
      <c r="E117" s="524"/>
      <c r="F117" s="840"/>
    </row>
    <row r="118" spans="1:6" ht="45" customHeight="1" x14ac:dyDescent="0.2">
      <c r="A118" s="824"/>
      <c r="B118" s="514" t="s">
        <v>50</v>
      </c>
      <c r="C118" s="515" t="str">
        <f>IF(C117=0,"",+C117/C104)</f>
        <v/>
      </c>
      <c r="D118" s="515" t="str">
        <f t="shared" ref="D118:E118" si="38">IF(D117=0,"",+D117/D104)</f>
        <v/>
      </c>
      <c r="E118" s="515" t="str">
        <f t="shared" si="38"/>
        <v/>
      </c>
      <c r="F118" s="841"/>
    </row>
    <row r="119" spans="1:6" ht="45" customHeight="1" x14ac:dyDescent="0.2">
      <c r="A119" s="823" t="str">
        <f>[3]Translations!$A$73</f>
        <v>F. Number of CHWs who are to receive integrated supportive supervision through all sources: C+E</v>
      </c>
      <c r="B119" s="514" t="s">
        <v>51</v>
      </c>
      <c r="C119" s="516">
        <f>+C117+C111</f>
        <v>0</v>
      </c>
      <c r="D119" s="516">
        <f t="shared" ref="D119:E119" si="39">+D117+D111</f>
        <v>0</v>
      </c>
      <c r="E119" s="516">
        <f t="shared" si="39"/>
        <v>0</v>
      </c>
      <c r="F119" s="840"/>
    </row>
    <row r="120" spans="1:6" ht="45" customHeight="1" x14ac:dyDescent="0.2">
      <c r="A120" s="824"/>
      <c r="B120" s="514" t="s">
        <v>50</v>
      </c>
      <c r="C120" s="515" t="str">
        <f>IF(C119=0,"",+C119/C104)</f>
        <v/>
      </c>
      <c r="D120" s="515" t="str">
        <f t="shared" ref="D120:E120" si="40">IF(D119=0,"",+D119/D104)</f>
        <v/>
      </c>
      <c r="E120" s="515" t="str">
        <f t="shared" si="40"/>
        <v/>
      </c>
      <c r="F120" s="841"/>
    </row>
    <row r="121" spans="1:6" ht="45" customHeight="1" x14ac:dyDescent="0.2">
      <c r="A121" s="823" t="str">
        <f>[3]Translations!$A$36</f>
        <v>G. Remaining gap to country target: B - F</v>
      </c>
      <c r="B121" s="514" t="s">
        <v>51</v>
      </c>
      <c r="C121" s="516">
        <f>+C104-(C119)</f>
        <v>0</v>
      </c>
      <c r="D121" s="516">
        <f t="shared" ref="D121:E121" si="41">+D104-(D119)</f>
        <v>0</v>
      </c>
      <c r="E121" s="516">
        <f t="shared" si="41"/>
        <v>0</v>
      </c>
      <c r="F121" s="840"/>
    </row>
    <row r="122" spans="1:6" ht="45" customHeight="1" x14ac:dyDescent="0.2">
      <c r="A122" s="824"/>
      <c r="B122" s="514" t="s">
        <v>50</v>
      </c>
      <c r="C122" s="515" t="str">
        <f>IF(C121=0,"",+C121/C104)</f>
        <v/>
      </c>
      <c r="D122" s="515" t="str">
        <f t="shared" ref="D122:E122" si="42">IF(D121=0,"",+D121/D104)</f>
        <v/>
      </c>
      <c r="E122" s="515" t="str">
        <f t="shared" si="42"/>
        <v/>
      </c>
      <c r="F122" s="841"/>
    </row>
    <row r="123" spans="1:6" ht="42" hidden="1" customHeight="1" x14ac:dyDescent="0.2">
      <c r="A123" s="844" t="e">
        <f>[3]Translations!#REF!</f>
        <v>#REF!</v>
      </c>
      <c r="B123" s="527" t="s">
        <v>51</v>
      </c>
      <c r="C123" s="528">
        <f>+C119+C121</f>
        <v>0</v>
      </c>
      <c r="D123" s="528">
        <f t="shared" ref="D123:E123" si="43">+D119+D121</f>
        <v>0</v>
      </c>
      <c r="E123" s="528">
        <f t="shared" si="43"/>
        <v>0</v>
      </c>
      <c r="F123" s="846"/>
    </row>
    <row r="124" spans="1:6" ht="42" hidden="1" customHeight="1" x14ac:dyDescent="0.2">
      <c r="A124" s="845"/>
      <c r="B124" s="529" t="s">
        <v>50</v>
      </c>
      <c r="C124" s="530" t="str">
        <f>IF(C123=0,"",+C123/C103)</f>
        <v/>
      </c>
      <c r="D124" s="530" t="str">
        <f t="shared" ref="D124:E124" si="44">IF(D123=0,"",+D123/D103)</f>
        <v/>
      </c>
      <c r="E124" s="530" t="str">
        <f t="shared" si="44"/>
        <v/>
      </c>
      <c r="F124" s="847"/>
    </row>
    <row r="125" spans="1:6" ht="15" x14ac:dyDescent="0.25">
      <c r="A125" s="531"/>
      <c r="B125" s="518"/>
      <c r="C125" s="518"/>
      <c r="D125" s="518"/>
      <c r="E125" s="518"/>
      <c r="F125" s="518"/>
    </row>
    <row r="126" spans="1:6" ht="15" x14ac:dyDescent="0.25">
      <c r="A126" s="531"/>
      <c r="B126" s="518"/>
      <c r="C126" s="518"/>
      <c r="D126" s="518"/>
      <c r="E126" s="518"/>
      <c r="F126" s="518"/>
    </row>
    <row r="127" spans="1:6" ht="30" customHeight="1" x14ac:dyDescent="0.2">
      <c r="A127" s="496" t="str">
        <f>[3]Translations!A8</f>
        <v>CHW Programmatic Gap Table 5 - Coverage of equipment costs</v>
      </c>
      <c r="B127" s="497"/>
      <c r="C127" s="497"/>
      <c r="D127" s="497"/>
      <c r="E127" s="497"/>
      <c r="F127" s="498"/>
    </row>
    <row r="128" spans="1:6" ht="45" customHeight="1" x14ac:dyDescent="0.2">
      <c r="A128" s="499" t="str">
        <f>[3]Translations!$A$12</f>
        <v>Selected coverage indicator</v>
      </c>
      <c r="B128" s="828" t="str">
        <f>'[3]RSSH drop-down'!$B8</f>
        <v>Percentage of CHWs who are to be equipped</v>
      </c>
      <c r="C128" s="829"/>
      <c r="D128" s="829"/>
      <c r="E128" s="829"/>
      <c r="F128" s="830"/>
    </row>
    <row r="129" spans="1:6" ht="17.45" customHeight="1" x14ac:dyDescent="0.2">
      <c r="A129" s="500" t="str">
        <f>[3]Translations!$A$13</f>
        <v>Current national coverage</v>
      </c>
      <c r="B129" s="519"/>
      <c r="C129" s="519"/>
      <c r="D129" s="519"/>
      <c r="E129" s="519"/>
      <c r="F129" s="520"/>
    </row>
    <row r="130" spans="1:6" ht="45" customHeight="1" x14ac:dyDescent="0.2">
      <c r="A130" s="503" t="str">
        <f>[3]Translations!$A$14</f>
        <v>Insert latest results</v>
      </c>
      <c r="B130" s="525"/>
      <c r="C130" s="505" t="str">
        <f>[3]Translations!$A$15</f>
        <v>Year</v>
      </c>
      <c r="D130" s="525"/>
      <c r="E130" s="506" t="str">
        <f>[3]Translations!$A$16</f>
        <v>Data source</v>
      </c>
      <c r="F130" s="507"/>
    </row>
    <row r="131" spans="1:6" ht="45" customHeight="1" x14ac:dyDescent="0.2">
      <c r="A131" s="508" t="str">
        <f>[3]Translations!$A$17</f>
        <v>Comments</v>
      </c>
      <c r="B131" s="848"/>
      <c r="C131" s="849"/>
      <c r="D131" s="849"/>
      <c r="E131" s="849"/>
      <c r="F131" s="850"/>
    </row>
    <row r="132" spans="1:6" ht="45" customHeight="1" x14ac:dyDescent="0.2">
      <c r="A132" s="834"/>
      <c r="B132" s="511"/>
      <c r="C132" s="505" t="str">
        <f>[3]Translations!$A$18</f>
        <v>Year 1</v>
      </c>
      <c r="D132" s="505" t="str">
        <f>[3]Translations!$A$19</f>
        <v>Year 2</v>
      </c>
      <c r="E132" s="505" t="str">
        <f>[3]Translations!$A$20</f>
        <v>Year 3</v>
      </c>
      <c r="F132" s="838" t="str">
        <f>[3]Translations!$A$23</f>
        <v>Comments / Assumptions</v>
      </c>
    </row>
    <row r="133" spans="1:6" ht="45" customHeight="1" x14ac:dyDescent="0.2">
      <c r="A133" s="835"/>
      <c r="B133" s="511"/>
      <c r="C133" s="526" t="str">
        <f>[3]Translations!$A$22</f>
        <v>Insert year</v>
      </c>
      <c r="D133" s="526" t="str">
        <f>[3]Translations!$A$22</f>
        <v>Insert year</v>
      </c>
      <c r="E133" s="526" t="str">
        <f>[3]Translations!$A$22</f>
        <v>Insert year</v>
      </c>
      <c r="F133" s="839"/>
    </row>
    <row r="134" spans="1:6" ht="17.45" customHeight="1" x14ac:dyDescent="0.2">
      <c r="A134" s="500" t="str">
        <f>[3]Translations!$A$24</f>
        <v>Current estimated country need</v>
      </c>
      <c r="B134" s="532"/>
      <c r="C134" s="532"/>
      <c r="D134" s="532"/>
      <c r="E134" s="532"/>
      <c r="F134" s="533"/>
    </row>
    <row r="135" spans="1:6" ht="45" customHeight="1" x14ac:dyDescent="0.2">
      <c r="A135" s="510" t="str">
        <f>[3]Translations!$A$25</f>
        <v>A. Total estimated number of CHWs needed by year</v>
      </c>
      <c r="B135" s="511" t="s">
        <v>51</v>
      </c>
      <c r="C135" s="524"/>
      <c r="D135" s="524"/>
      <c r="E135" s="524"/>
      <c r="F135" s="523"/>
    </row>
    <row r="136" spans="1:6" ht="45" customHeight="1" x14ac:dyDescent="0.2">
      <c r="A136" s="823" t="str">
        <f>[3]Translations!$A$26</f>
        <v>B. Country targets for number of CHWs needed per NSP or agreed number</v>
      </c>
      <c r="B136" s="514" t="s">
        <v>51</v>
      </c>
      <c r="C136" s="524"/>
      <c r="D136" s="524"/>
      <c r="E136" s="524"/>
      <c r="F136" s="840"/>
    </row>
    <row r="137" spans="1:6" ht="45" customHeight="1" x14ac:dyDescent="0.2">
      <c r="A137" s="824"/>
      <c r="B137" s="514" t="s">
        <v>50</v>
      </c>
      <c r="C137" s="515" t="str">
        <f>IF(C136=0,"",+C136/C135)</f>
        <v/>
      </c>
      <c r="D137" s="515" t="str">
        <f t="shared" ref="D137:E137" si="45">IF(D136=0,"",+D136/D135)</f>
        <v/>
      </c>
      <c r="E137" s="515" t="str">
        <f t="shared" si="45"/>
        <v/>
      </c>
      <c r="F137" s="841"/>
    </row>
    <row r="138" spans="1:6" ht="17.45" customHeight="1" x14ac:dyDescent="0.2">
      <c r="A138" s="500" t="str">
        <f>[3]Translations!$A$27</f>
        <v>Country target already covered</v>
      </c>
      <c r="B138" s="532"/>
      <c r="C138" s="532"/>
      <c r="D138" s="532"/>
      <c r="E138" s="532"/>
      <c r="F138" s="533"/>
    </row>
    <row r="139" spans="1:6" ht="45" customHeight="1" x14ac:dyDescent="0.2">
      <c r="A139" s="823" t="str">
        <f>[3]Translations!$A$75</f>
        <v>C1. Number of CHWs who are to be equipped through domestic resources</v>
      </c>
      <c r="B139" s="511" t="s">
        <v>51</v>
      </c>
      <c r="C139" s="524"/>
      <c r="D139" s="524"/>
      <c r="E139" s="524"/>
      <c r="F139" s="840"/>
    </row>
    <row r="140" spans="1:6" ht="45" customHeight="1" x14ac:dyDescent="0.2">
      <c r="A140" s="824"/>
      <c r="B140" s="511" t="s">
        <v>50</v>
      </c>
      <c r="C140" s="515" t="str">
        <f>IF(C139=0,"",+C139/C136)</f>
        <v/>
      </c>
      <c r="D140" s="515" t="str">
        <f t="shared" ref="D140:E140" si="46">IF(D139=0,"",+D139/D136)</f>
        <v/>
      </c>
      <c r="E140" s="534" t="str">
        <f t="shared" si="46"/>
        <v/>
      </c>
      <c r="F140" s="841"/>
    </row>
    <row r="141" spans="1:6" ht="45" customHeight="1" x14ac:dyDescent="0.2">
      <c r="A141" s="823" t="str">
        <f>[3]Translations!$A$76</f>
        <v>C2. Number of CHWs who are to be equipped through non-Global Fund external resources</v>
      </c>
      <c r="B141" s="511" t="s">
        <v>51</v>
      </c>
      <c r="C141" s="524"/>
      <c r="D141" s="524"/>
      <c r="E141" s="524"/>
      <c r="F141" s="840"/>
    </row>
    <row r="142" spans="1:6" ht="45" customHeight="1" x14ac:dyDescent="0.2">
      <c r="A142" s="824"/>
      <c r="B142" s="511" t="s">
        <v>50</v>
      </c>
      <c r="C142" s="515" t="str">
        <f>IF(C141=0,"",+C141/C136)</f>
        <v/>
      </c>
      <c r="D142" s="515" t="str">
        <f t="shared" ref="D142:E142" si="47">IF(D141=0,"",+D141/D136)</f>
        <v/>
      </c>
      <c r="E142" s="515" t="str">
        <f t="shared" si="47"/>
        <v/>
      </c>
      <c r="F142" s="841"/>
    </row>
    <row r="143" spans="1:6" ht="45" customHeight="1" x14ac:dyDescent="0.2">
      <c r="A143" s="823" t="str">
        <f>[3]Translations!$A$77</f>
        <v>C. Number of CHWs who are to be equipped through domestic + non-Global Fund external resources</v>
      </c>
      <c r="B143" s="511" t="s">
        <v>51</v>
      </c>
      <c r="C143" s="516">
        <f>+C139+C141</f>
        <v>0</v>
      </c>
      <c r="D143" s="516">
        <f>+D139+D141</f>
        <v>0</v>
      </c>
      <c r="E143" s="516">
        <f>+E139+E141</f>
        <v>0</v>
      </c>
      <c r="F143" s="842"/>
    </row>
    <row r="144" spans="1:6" ht="45" customHeight="1" x14ac:dyDescent="0.2">
      <c r="A144" s="824"/>
      <c r="B144" s="511" t="s">
        <v>50</v>
      </c>
      <c r="C144" s="515" t="str">
        <f>IF(C143=0,"",+C143/C136)</f>
        <v/>
      </c>
      <c r="D144" s="515" t="str">
        <f t="shared" ref="D144:E144" si="48">IF(D143=0,"",+D143/D136)</f>
        <v/>
      </c>
      <c r="E144" s="515" t="str">
        <f t="shared" si="48"/>
        <v/>
      </c>
      <c r="F144" s="843"/>
    </row>
    <row r="145" spans="1:6" ht="17.45" customHeight="1" x14ac:dyDescent="0.2">
      <c r="A145" s="500" t="str">
        <f>[3]Translations!$A$31</f>
        <v>Programmatic gap</v>
      </c>
      <c r="B145" s="532"/>
      <c r="C145" s="532"/>
      <c r="D145" s="532"/>
      <c r="E145" s="532"/>
      <c r="F145" s="533"/>
    </row>
    <row r="146" spans="1:6" ht="45" customHeight="1" x14ac:dyDescent="0.2">
      <c r="A146" s="823" t="str">
        <f>[3]Translations!$A$32</f>
        <v>D. Expected annual gap in meeting the target: B - C</v>
      </c>
      <c r="B146" s="511" t="s">
        <v>51</v>
      </c>
      <c r="C146" s="516">
        <f>+C136-(C143)</f>
        <v>0</v>
      </c>
      <c r="D146" s="516">
        <f t="shared" ref="D146:E146" si="49">+D136-(D143)</f>
        <v>0</v>
      </c>
      <c r="E146" s="516">
        <f t="shared" si="49"/>
        <v>0</v>
      </c>
      <c r="F146" s="840"/>
    </row>
    <row r="147" spans="1:6" ht="37.5" customHeight="1" x14ac:dyDescent="0.2">
      <c r="A147" s="824"/>
      <c r="B147" s="511" t="s">
        <v>50</v>
      </c>
      <c r="C147" s="515" t="str">
        <f>IF(C146=0,"",+C146/C136)</f>
        <v/>
      </c>
      <c r="D147" s="515" t="str">
        <f t="shared" ref="D147:E147" si="50">IF(D146=0,"",+D146/D136)</f>
        <v/>
      </c>
      <c r="E147" s="515" t="str">
        <f t="shared" si="50"/>
        <v/>
      </c>
      <c r="F147" s="841"/>
    </row>
    <row r="148" spans="1:6" ht="17.45" customHeight="1" x14ac:dyDescent="0.2">
      <c r="A148" s="500" t="str">
        <f>[3]Translations!$A$33</f>
        <v>Country target covered with the allocation amount</v>
      </c>
      <c r="B148" s="501"/>
      <c r="C148" s="501"/>
      <c r="D148" s="501"/>
      <c r="E148" s="501"/>
      <c r="F148" s="502"/>
    </row>
    <row r="149" spans="1:6" ht="45" customHeight="1" x14ac:dyDescent="0.2">
      <c r="A149" s="823" t="str">
        <f>[3]Translations!$A$78</f>
        <v>E. Number of CHWs who are to be equipped through the allocation amount</v>
      </c>
      <c r="B149" s="514" t="s">
        <v>51</v>
      </c>
      <c r="C149" s="524"/>
      <c r="D149" s="524"/>
      <c r="E149" s="524"/>
      <c r="F149" s="840"/>
    </row>
    <row r="150" spans="1:6" ht="45" customHeight="1" x14ac:dyDescent="0.2">
      <c r="A150" s="824"/>
      <c r="B150" s="514" t="s">
        <v>50</v>
      </c>
      <c r="C150" s="515" t="str">
        <f>IF(C149=0,"",+C149/C135)</f>
        <v/>
      </c>
      <c r="D150" s="515" t="str">
        <f>IF(D149=0,"",+D149/D135)</f>
        <v/>
      </c>
      <c r="E150" s="515" t="str">
        <f>IF(E149=0,"",+E149/E135)</f>
        <v/>
      </c>
      <c r="F150" s="841"/>
    </row>
    <row r="151" spans="1:6" ht="45" customHeight="1" x14ac:dyDescent="0.2">
      <c r="A151" s="823" t="str">
        <f>[3]Translations!$A$79</f>
        <v>F. Number of CHWs who are to be equipped through all sources: C+E</v>
      </c>
      <c r="B151" s="514" t="s">
        <v>51</v>
      </c>
      <c r="C151" s="516">
        <f>+C149+C143</f>
        <v>0</v>
      </c>
      <c r="D151" s="516">
        <f>+D149+D143</f>
        <v>0</v>
      </c>
      <c r="E151" s="516">
        <f>+E149+E143</f>
        <v>0</v>
      </c>
      <c r="F151" s="840"/>
    </row>
    <row r="152" spans="1:6" ht="45" customHeight="1" x14ac:dyDescent="0.2">
      <c r="A152" s="824"/>
      <c r="B152" s="514" t="s">
        <v>50</v>
      </c>
      <c r="C152" s="515" t="str">
        <f>IF(C151=0,"",+C151/C135)</f>
        <v/>
      </c>
      <c r="D152" s="515" t="str">
        <f>IF(D151=0,"",+D151/D135)</f>
        <v/>
      </c>
      <c r="E152" s="515" t="str">
        <f>IF(E151=0,"",+E151/E135)</f>
        <v/>
      </c>
      <c r="F152" s="841"/>
    </row>
    <row r="153" spans="1:6" ht="45" customHeight="1" x14ac:dyDescent="0.2">
      <c r="A153" s="823" t="str">
        <f>[3]Translations!$A$36</f>
        <v>G. Remaining gap to country target: B - F</v>
      </c>
      <c r="B153" s="514" t="s">
        <v>51</v>
      </c>
      <c r="C153" s="516">
        <f>+C136-(C151)</f>
        <v>0</v>
      </c>
      <c r="D153" s="516">
        <f t="shared" ref="D153:E153" si="51">+D136-(D151)</f>
        <v>0</v>
      </c>
      <c r="E153" s="516">
        <f t="shared" si="51"/>
        <v>0</v>
      </c>
      <c r="F153" s="840"/>
    </row>
    <row r="154" spans="1:6" ht="45" customHeight="1" x14ac:dyDescent="0.2">
      <c r="A154" s="824"/>
      <c r="B154" s="514" t="s">
        <v>50</v>
      </c>
      <c r="C154" s="515" t="str">
        <f>IF(C153=0,"",+C153/C136)</f>
        <v/>
      </c>
      <c r="D154" s="515" t="str">
        <f t="shared" ref="D154:E154" si="52">IF(D153=0,"",+D153/D136)</f>
        <v/>
      </c>
      <c r="E154" s="515" t="str">
        <f t="shared" si="52"/>
        <v/>
      </c>
      <c r="F154" s="841"/>
    </row>
    <row r="155" spans="1:6" x14ac:dyDescent="0.2">
      <c r="A155" s="535"/>
      <c r="B155" s="536"/>
      <c r="C155" s="536"/>
      <c r="D155" s="536"/>
      <c r="E155" s="536"/>
      <c r="F155" s="536"/>
    </row>
    <row r="156" spans="1:6" x14ac:dyDescent="0.2">
      <c r="A156" s="535"/>
      <c r="B156" s="536"/>
      <c r="C156" s="536"/>
      <c r="D156" s="536"/>
      <c r="E156" s="536"/>
      <c r="F156" s="536"/>
    </row>
    <row r="157" spans="1:6" s="537" customFormat="1" ht="30" customHeight="1" x14ac:dyDescent="0.35">
      <c r="A157" s="496" t="str">
        <f>[3]Translations!A9</f>
        <v>CHW Programmatic Gap Table 6 - Coverage of PPE costs</v>
      </c>
      <c r="B157" s="497"/>
      <c r="C157" s="497"/>
      <c r="D157" s="497"/>
      <c r="E157" s="497"/>
      <c r="F157" s="498"/>
    </row>
    <row r="158" spans="1:6" ht="45" customHeight="1" x14ac:dyDescent="0.2">
      <c r="A158" s="499" t="str">
        <f>[3]Translations!$A$12</f>
        <v>Selected coverage indicator</v>
      </c>
      <c r="B158" s="828" t="str">
        <f>'[3]RSSH drop-down'!$B9</f>
        <v>Percentage of CHWs to be protected with PPE</v>
      </c>
      <c r="C158" s="829"/>
      <c r="D158" s="829"/>
      <c r="E158" s="829"/>
      <c r="F158" s="830"/>
    </row>
    <row r="159" spans="1:6" ht="17.45" customHeight="1" x14ac:dyDescent="0.2">
      <c r="A159" s="500" t="str">
        <f>[3]Translations!$A$13</f>
        <v>Current national coverage</v>
      </c>
      <c r="B159" s="538"/>
      <c r="C159" s="538"/>
      <c r="D159" s="538"/>
      <c r="E159" s="538"/>
      <c r="F159" s="539"/>
    </row>
    <row r="160" spans="1:6" ht="45" customHeight="1" x14ac:dyDescent="0.2">
      <c r="A160" s="503" t="str">
        <f>[3]Translations!$A$14</f>
        <v>Insert latest results</v>
      </c>
      <c r="B160" s="504"/>
      <c r="C160" s="505" t="str">
        <f>[3]Translations!$A$15</f>
        <v>Year</v>
      </c>
      <c r="D160" s="504"/>
      <c r="E160" s="506" t="str">
        <f>[3]Translations!$A$16</f>
        <v>Data source</v>
      </c>
      <c r="F160" s="507"/>
    </row>
    <row r="161" spans="1:6" ht="45" customHeight="1" x14ac:dyDescent="0.2">
      <c r="A161" s="508" t="str">
        <f>[3]Translations!$A$17</f>
        <v>Comments</v>
      </c>
      <c r="B161" s="831"/>
      <c r="C161" s="832"/>
      <c r="D161" s="832"/>
      <c r="E161" s="832"/>
      <c r="F161" s="833"/>
    </row>
    <row r="162" spans="1:6" ht="45" customHeight="1" x14ac:dyDescent="0.2">
      <c r="A162" s="834"/>
      <c r="B162" s="836"/>
      <c r="C162" s="505" t="str">
        <f>[3]Translations!$A$18</f>
        <v>Year 1</v>
      </c>
      <c r="D162" s="505" t="str">
        <f>[3]Translations!$A$19</f>
        <v>Year 2</v>
      </c>
      <c r="E162" s="505" t="str">
        <f>[3]Translations!$A$20</f>
        <v>Year 3</v>
      </c>
      <c r="F162" s="838" t="str">
        <f>[3]Translations!$A$23</f>
        <v>Comments / Assumptions</v>
      </c>
    </row>
    <row r="163" spans="1:6" ht="45" customHeight="1" x14ac:dyDescent="0.2">
      <c r="A163" s="835"/>
      <c r="B163" s="837"/>
      <c r="C163" s="509" t="str">
        <f>[3]Translations!$A$22</f>
        <v>Insert year</v>
      </c>
      <c r="D163" s="509" t="str">
        <f>[3]Translations!$A$22</f>
        <v>Insert year</v>
      </c>
      <c r="E163" s="509" t="str">
        <f>[3]Translations!$A$22</f>
        <v>Insert year</v>
      </c>
      <c r="F163" s="839"/>
    </row>
    <row r="164" spans="1:6" ht="17.45" customHeight="1" x14ac:dyDescent="0.2">
      <c r="A164" s="500" t="str">
        <f>[3]Translations!$A$24</f>
        <v>Current estimated country need</v>
      </c>
      <c r="B164" s="532"/>
      <c r="C164" s="532"/>
      <c r="D164" s="532"/>
      <c r="E164" s="532"/>
      <c r="F164" s="533"/>
    </row>
    <row r="165" spans="1:6" ht="45" customHeight="1" x14ac:dyDescent="0.2">
      <c r="A165" s="510" t="str">
        <f>[3]Translations!$A$25</f>
        <v>A. Total estimated number of CHWs needed by year</v>
      </c>
      <c r="B165" s="511" t="s">
        <v>51</v>
      </c>
      <c r="C165" s="512"/>
      <c r="D165" s="512"/>
      <c r="E165" s="512"/>
      <c r="F165" s="513"/>
    </row>
    <row r="166" spans="1:6" ht="45" customHeight="1" x14ac:dyDescent="0.2">
      <c r="A166" s="823" t="str">
        <f>[3]Translations!$A$26</f>
        <v>B. Country targets for number of CHWs needed per NSP or agreed number</v>
      </c>
      <c r="B166" s="514" t="s">
        <v>51</v>
      </c>
      <c r="C166" s="512"/>
      <c r="D166" s="512"/>
      <c r="E166" s="512"/>
      <c r="F166" s="825"/>
    </row>
    <row r="167" spans="1:6" ht="45" customHeight="1" x14ac:dyDescent="0.2">
      <c r="A167" s="824"/>
      <c r="B167" s="514" t="s">
        <v>50</v>
      </c>
      <c r="C167" s="515" t="str">
        <f>IF(C166=0,"",+C166/C165)</f>
        <v/>
      </c>
      <c r="D167" s="515" t="str">
        <f t="shared" ref="D167:E167" si="53">IF(D166=0,"",+D166/D165)</f>
        <v/>
      </c>
      <c r="E167" s="515" t="str">
        <f t="shared" si="53"/>
        <v/>
      </c>
      <c r="F167" s="826"/>
    </row>
    <row r="168" spans="1:6" ht="17.45" customHeight="1" x14ac:dyDescent="0.2">
      <c r="A168" s="500" t="str">
        <f>[3]Translations!$A$27</f>
        <v>Country target already covered</v>
      </c>
      <c r="B168" s="532"/>
      <c r="C168" s="532"/>
      <c r="D168" s="532"/>
      <c r="E168" s="532"/>
      <c r="F168" s="533"/>
    </row>
    <row r="169" spans="1:6" ht="45" customHeight="1" x14ac:dyDescent="0.2">
      <c r="A169" s="823" t="str">
        <f>[3]Translations!$A$81</f>
        <v>C1. Number of CHWs to be protected with PPE through domestic resources</v>
      </c>
      <c r="B169" s="511" t="s">
        <v>51</v>
      </c>
      <c r="C169" s="512"/>
      <c r="D169" s="512"/>
      <c r="E169" s="512"/>
      <c r="F169" s="825"/>
    </row>
    <row r="170" spans="1:6" ht="45" customHeight="1" x14ac:dyDescent="0.2">
      <c r="A170" s="824"/>
      <c r="B170" s="511" t="s">
        <v>50</v>
      </c>
      <c r="C170" s="515" t="str">
        <f>IF(C169=0,"",+C169/C166)</f>
        <v/>
      </c>
      <c r="D170" s="515" t="str">
        <f t="shared" ref="D170:E170" si="54">IF(D169=0,"",+D169/D166)</f>
        <v/>
      </c>
      <c r="E170" s="515" t="str">
        <f t="shared" si="54"/>
        <v/>
      </c>
      <c r="F170" s="826"/>
    </row>
    <row r="171" spans="1:6" ht="45" customHeight="1" x14ac:dyDescent="0.2">
      <c r="A171" s="823" t="str">
        <f>[3]Translations!$A$82</f>
        <v>C2. Number of CHWs to be protected with PPE through non-Global Fund external resources</v>
      </c>
      <c r="B171" s="511" t="s">
        <v>51</v>
      </c>
      <c r="C171" s="512"/>
      <c r="D171" s="512"/>
      <c r="E171" s="512"/>
      <c r="F171" s="825"/>
    </row>
    <row r="172" spans="1:6" ht="45" customHeight="1" x14ac:dyDescent="0.2">
      <c r="A172" s="824"/>
      <c r="B172" s="511" t="s">
        <v>50</v>
      </c>
      <c r="C172" s="515" t="str">
        <f>IF(C171=0,"",+C171/C166)</f>
        <v/>
      </c>
      <c r="D172" s="515" t="str">
        <f t="shared" ref="D172:E172" si="55">IF(D171=0,"",+D171/D166)</f>
        <v/>
      </c>
      <c r="E172" s="515" t="str">
        <f t="shared" si="55"/>
        <v/>
      </c>
      <c r="F172" s="826"/>
    </row>
    <row r="173" spans="1:6" ht="45" customHeight="1" x14ac:dyDescent="0.2">
      <c r="A173" s="823" t="str">
        <f>[3]Translations!$A$83</f>
        <v>C. Number of CHWs whose cost PPE is planned to be covered by domestic + non-Global Fund external resources</v>
      </c>
      <c r="B173" s="511" t="s">
        <v>51</v>
      </c>
      <c r="C173" s="516">
        <f>+C169+C171</f>
        <v>0</v>
      </c>
      <c r="D173" s="516">
        <f>+D169+D171</f>
        <v>0</v>
      </c>
      <c r="E173" s="516">
        <f>+E169+E171</f>
        <v>0</v>
      </c>
      <c r="F173" s="825"/>
    </row>
    <row r="174" spans="1:6" ht="45" customHeight="1" x14ac:dyDescent="0.2">
      <c r="A174" s="824"/>
      <c r="B174" s="511" t="s">
        <v>50</v>
      </c>
      <c r="C174" s="515" t="str">
        <f>IF(C173=0,"",+C173/C166)</f>
        <v/>
      </c>
      <c r="D174" s="515" t="str">
        <f t="shared" ref="D174:E174" si="56">IF(D173=0,"",+D173/D166)</f>
        <v/>
      </c>
      <c r="E174" s="515" t="str">
        <f t="shared" si="56"/>
        <v/>
      </c>
      <c r="F174" s="826"/>
    </row>
    <row r="175" spans="1:6" ht="17.45" customHeight="1" x14ac:dyDescent="0.2">
      <c r="A175" s="500" t="str">
        <f>[3]Translations!$A$31</f>
        <v>Programmatic gap</v>
      </c>
      <c r="B175" s="532"/>
      <c r="C175" s="532"/>
      <c r="D175" s="532"/>
      <c r="E175" s="532"/>
      <c r="F175" s="533"/>
    </row>
    <row r="176" spans="1:6" ht="45" customHeight="1" x14ac:dyDescent="0.2">
      <c r="A176" s="823" t="str">
        <f>[3]Translations!$A$32</f>
        <v>D. Expected annual gap in meeting the target: B - C</v>
      </c>
      <c r="B176" s="511" t="s">
        <v>51</v>
      </c>
      <c r="C176" s="516">
        <f>+C166-(C173)</f>
        <v>0</v>
      </c>
      <c r="D176" s="516">
        <f t="shared" ref="D176:E176" si="57">+D166-(D173)</f>
        <v>0</v>
      </c>
      <c r="E176" s="516">
        <f t="shared" si="57"/>
        <v>0</v>
      </c>
      <c r="F176" s="825"/>
    </row>
    <row r="177" spans="1:6" ht="45" customHeight="1" x14ac:dyDescent="0.2">
      <c r="A177" s="824"/>
      <c r="B177" s="511" t="s">
        <v>50</v>
      </c>
      <c r="C177" s="515" t="str">
        <f>IF(C176=0,"",+C176/C166)</f>
        <v/>
      </c>
      <c r="D177" s="515" t="str">
        <f t="shared" ref="D177:E177" si="58">IF(D176=0,"",+D176/D166)</f>
        <v/>
      </c>
      <c r="E177" s="515" t="str">
        <f t="shared" si="58"/>
        <v/>
      </c>
      <c r="F177" s="826"/>
    </row>
    <row r="178" spans="1:6" ht="17.45" customHeight="1" x14ac:dyDescent="0.2">
      <c r="A178" s="500" t="str">
        <f>[3]Translations!$A$33</f>
        <v>Country target covered with the allocation amount</v>
      </c>
      <c r="B178" s="540"/>
      <c r="C178" s="540"/>
      <c r="D178" s="540"/>
      <c r="E178" s="540"/>
      <c r="F178" s="541"/>
    </row>
    <row r="179" spans="1:6" ht="45" customHeight="1" x14ac:dyDescent="0.2">
      <c r="A179" s="823" t="str">
        <f>[3]Translations!$A$84</f>
        <v>E. Number of CHWs to be protected with PPE through the allocation amount</v>
      </c>
      <c r="B179" s="514" t="s">
        <v>51</v>
      </c>
      <c r="C179" s="512"/>
      <c r="D179" s="512"/>
      <c r="E179" s="512"/>
      <c r="F179" s="825"/>
    </row>
    <row r="180" spans="1:6" ht="45" customHeight="1" x14ac:dyDescent="0.2">
      <c r="A180" s="824"/>
      <c r="B180" s="514" t="s">
        <v>50</v>
      </c>
      <c r="C180" s="515" t="str">
        <f>IF(C179=0,"",+C179/C166)</f>
        <v/>
      </c>
      <c r="D180" s="515" t="str">
        <f t="shared" ref="D180:E180" si="59">IF(D179=0,"",+D179/D166)</f>
        <v/>
      </c>
      <c r="E180" s="515" t="str">
        <f t="shared" si="59"/>
        <v/>
      </c>
      <c r="F180" s="826"/>
    </row>
    <row r="181" spans="1:6" ht="45" customHeight="1" x14ac:dyDescent="0.2">
      <c r="A181" s="823" t="str">
        <f>[3]Translations!$A$85</f>
        <v>F. Number of CHWs to be protected with PPE through all sources: C+E</v>
      </c>
      <c r="B181" s="514" t="s">
        <v>51</v>
      </c>
      <c r="C181" s="516">
        <f>+C179+C173</f>
        <v>0</v>
      </c>
      <c r="D181" s="516">
        <f>+D179+D173</f>
        <v>0</v>
      </c>
      <c r="E181" s="516">
        <f>+E179+E173</f>
        <v>0</v>
      </c>
      <c r="F181" s="825"/>
    </row>
    <row r="182" spans="1:6" ht="45" customHeight="1" x14ac:dyDescent="0.2">
      <c r="A182" s="824"/>
      <c r="B182" s="514" t="s">
        <v>50</v>
      </c>
      <c r="C182" s="515" t="str">
        <f>IF(C181=0,"",+C181/C166)</f>
        <v/>
      </c>
      <c r="D182" s="515" t="str">
        <f t="shared" ref="D182:E182" si="60">IF(D181=0,"",+D181/D166)</f>
        <v/>
      </c>
      <c r="E182" s="515" t="str">
        <f t="shared" si="60"/>
        <v/>
      </c>
      <c r="F182" s="826"/>
    </row>
    <row r="183" spans="1:6" ht="45" customHeight="1" x14ac:dyDescent="0.2">
      <c r="A183" s="823" t="str">
        <f>[3]Translations!$A$36</f>
        <v>G. Remaining gap to country target: B - F</v>
      </c>
      <c r="B183" s="514" t="s">
        <v>51</v>
      </c>
      <c r="C183" s="516">
        <f>+C166-(C181)</f>
        <v>0</v>
      </c>
      <c r="D183" s="516">
        <f t="shared" ref="D183:E183" si="61">+D166-(D181)</f>
        <v>0</v>
      </c>
      <c r="E183" s="516">
        <f t="shared" si="61"/>
        <v>0</v>
      </c>
      <c r="F183" s="825"/>
    </row>
    <row r="184" spans="1:6" ht="45" customHeight="1" x14ac:dyDescent="0.2">
      <c r="A184" s="824"/>
      <c r="B184" s="514" t="s">
        <v>50</v>
      </c>
      <c r="C184" s="515" t="str">
        <f>IF(C183=0,"",+C183/C166)</f>
        <v/>
      </c>
      <c r="D184" s="515" t="str">
        <f t="shared" ref="D184:E184" si="62">IF(D183=0,"",+D183/D166)</f>
        <v/>
      </c>
      <c r="E184" s="515" t="str">
        <f t="shared" si="62"/>
        <v/>
      </c>
      <c r="F184" s="826"/>
    </row>
    <row r="185" spans="1:6" x14ac:dyDescent="0.2">
      <c r="A185" s="542"/>
    </row>
    <row r="186" spans="1:6" x14ac:dyDescent="0.2">
      <c r="A186" s="542"/>
    </row>
    <row r="187" spans="1:6" ht="30" customHeight="1" x14ac:dyDescent="0.2">
      <c r="A187" s="496" t="str">
        <f>[3]Translations!$A$10</f>
        <v>CHW Programmatic Gap Table 7 - Coverage of commodity costs</v>
      </c>
      <c r="B187" s="497"/>
      <c r="C187" s="497"/>
      <c r="D187" s="497"/>
      <c r="E187" s="497"/>
      <c r="F187" s="498"/>
    </row>
    <row r="188" spans="1:6" ht="45" customHeight="1" x14ac:dyDescent="0.2">
      <c r="A188" s="499" t="str">
        <f>[3]Translations!$A$12</f>
        <v>Selected coverage indicator</v>
      </c>
      <c r="B188" s="828" t="str">
        <f>'[3]RSSH drop-down'!$B10</f>
        <v>Percentageof CHWs to be provided commodities (e.g., condoms, lubricant per the CHW package of services)</v>
      </c>
      <c r="C188" s="829"/>
      <c r="D188" s="829"/>
      <c r="E188" s="829"/>
      <c r="F188" s="830"/>
    </row>
    <row r="189" spans="1:6" ht="17.45" customHeight="1" x14ac:dyDescent="0.2">
      <c r="A189" s="500" t="str">
        <f>[3]Translations!$A$13</f>
        <v>Current national coverage</v>
      </c>
      <c r="B189" s="519"/>
      <c r="C189" s="519"/>
      <c r="D189" s="519"/>
      <c r="E189" s="519"/>
      <c r="F189" s="520"/>
    </row>
    <row r="190" spans="1:6" ht="45" customHeight="1" x14ac:dyDescent="0.2">
      <c r="A190" s="503" t="str">
        <f>[3]Translations!$A$14</f>
        <v>Insert latest results</v>
      </c>
      <c r="B190" s="504"/>
      <c r="C190" s="505" t="str">
        <f>[3]Translations!$A$15</f>
        <v>Year</v>
      </c>
      <c r="D190" s="504"/>
      <c r="E190" s="506" t="str">
        <f>[3]Translations!$A$16</f>
        <v>Data source</v>
      </c>
      <c r="F190" s="507"/>
    </row>
    <row r="191" spans="1:6" ht="45" customHeight="1" x14ac:dyDescent="0.2">
      <c r="A191" s="508" t="str">
        <f>[3]Translations!$A$17</f>
        <v>Comments</v>
      </c>
      <c r="B191" s="831"/>
      <c r="C191" s="832"/>
      <c r="D191" s="832"/>
      <c r="E191" s="832"/>
      <c r="F191" s="833"/>
    </row>
    <row r="192" spans="1:6" ht="45" customHeight="1" x14ac:dyDescent="0.2">
      <c r="A192" s="834"/>
      <c r="B192" s="836"/>
      <c r="C192" s="505" t="str">
        <f>[3]Translations!$A$18</f>
        <v>Year 1</v>
      </c>
      <c r="D192" s="505" t="str">
        <f>[3]Translations!$A$19</f>
        <v>Year 2</v>
      </c>
      <c r="E192" s="505" t="str">
        <f>[3]Translations!$A$20</f>
        <v>Year 3</v>
      </c>
      <c r="F192" s="838" t="str">
        <f>[3]Translations!$A$23</f>
        <v>Comments / Assumptions</v>
      </c>
    </row>
    <row r="193" spans="1:6" ht="45" customHeight="1" x14ac:dyDescent="0.2">
      <c r="A193" s="835"/>
      <c r="B193" s="837"/>
      <c r="C193" s="509" t="str">
        <f>[3]Translations!$A$22</f>
        <v>Insert year</v>
      </c>
      <c r="D193" s="509" t="str">
        <f>[3]Translations!$A$22</f>
        <v>Insert year</v>
      </c>
      <c r="E193" s="509" t="str">
        <f>[3]Translations!$A$22</f>
        <v>Insert year</v>
      </c>
      <c r="F193" s="839"/>
    </row>
    <row r="194" spans="1:6" ht="17.45" customHeight="1" x14ac:dyDescent="0.2">
      <c r="A194" s="500" t="str">
        <f>[3]Translations!$A$24</f>
        <v>Current estimated country need</v>
      </c>
      <c r="B194" s="532"/>
      <c r="C194" s="532"/>
      <c r="D194" s="532"/>
      <c r="E194" s="532"/>
      <c r="F194" s="533"/>
    </row>
    <row r="195" spans="1:6" ht="45" customHeight="1" x14ac:dyDescent="0.2">
      <c r="A195" s="510" t="str">
        <f>[3]Translations!$A$25</f>
        <v>A. Total estimated number of CHWs needed by year</v>
      </c>
      <c r="B195" s="511" t="s">
        <v>51</v>
      </c>
      <c r="C195" s="512"/>
      <c r="D195" s="512"/>
      <c r="E195" s="512"/>
      <c r="F195" s="513"/>
    </row>
    <row r="196" spans="1:6" ht="45" customHeight="1" x14ac:dyDescent="0.2">
      <c r="A196" s="823" t="str">
        <f>[3]Translations!$A$26</f>
        <v>B. Country targets for number of CHWs needed per NSP or agreed number</v>
      </c>
      <c r="B196" s="514" t="s">
        <v>51</v>
      </c>
      <c r="C196" s="512"/>
      <c r="D196" s="512"/>
      <c r="E196" s="512"/>
      <c r="F196" s="825"/>
    </row>
    <row r="197" spans="1:6" ht="45" customHeight="1" x14ac:dyDescent="0.2">
      <c r="A197" s="824"/>
      <c r="B197" s="514" t="s">
        <v>50</v>
      </c>
      <c r="C197" s="515" t="str">
        <f>IF(C196=0,"",+C196/C195)</f>
        <v/>
      </c>
      <c r="D197" s="515" t="str">
        <f t="shared" ref="D197:E197" si="63">IF(D196=0,"",+D196/D195)</f>
        <v/>
      </c>
      <c r="E197" s="515" t="str">
        <f t="shared" si="63"/>
        <v/>
      </c>
      <c r="F197" s="826"/>
    </row>
    <row r="198" spans="1:6" ht="17.45" customHeight="1" x14ac:dyDescent="0.2">
      <c r="A198" s="500" t="str">
        <f>[3]Translations!$A$27</f>
        <v>Country target already covered</v>
      </c>
      <c r="B198" s="532"/>
      <c r="C198" s="532"/>
      <c r="D198" s="532"/>
      <c r="E198" s="532"/>
      <c r="F198" s="533"/>
    </row>
    <row r="199" spans="1:6" ht="45" customHeight="1" x14ac:dyDescent="0.2">
      <c r="A199" s="823" t="str">
        <f>[3]Translations!$A$87</f>
        <v>C1. Number of CHWs to be provided commodities through domestic resources</v>
      </c>
      <c r="B199" s="511" t="s">
        <v>51</v>
      </c>
      <c r="C199" s="512"/>
      <c r="D199" s="512"/>
      <c r="E199" s="512"/>
      <c r="F199" s="825"/>
    </row>
    <row r="200" spans="1:6" ht="45" customHeight="1" x14ac:dyDescent="0.2">
      <c r="A200" s="824"/>
      <c r="B200" s="511" t="s">
        <v>50</v>
      </c>
      <c r="C200" s="515" t="str">
        <f>IF(C199=0,"",+C199/C196)</f>
        <v/>
      </c>
      <c r="D200" s="515" t="str">
        <f t="shared" ref="D200:E200" si="64">IF(D199=0,"",+D199/D196)</f>
        <v/>
      </c>
      <c r="E200" s="515" t="str">
        <f t="shared" si="64"/>
        <v/>
      </c>
      <c r="F200" s="826"/>
    </row>
    <row r="201" spans="1:6" ht="45" customHeight="1" x14ac:dyDescent="0.2">
      <c r="A201" s="823" t="str">
        <f>[3]Translations!$A$88</f>
        <v>C2. Number of CHWs to be provided commodities through non-Global Fund external resources</v>
      </c>
      <c r="B201" s="511" t="s">
        <v>51</v>
      </c>
      <c r="C201" s="512"/>
      <c r="D201" s="512"/>
      <c r="E201" s="512"/>
      <c r="F201" s="825"/>
    </row>
    <row r="202" spans="1:6" ht="45" customHeight="1" x14ac:dyDescent="0.2">
      <c r="A202" s="824"/>
      <c r="B202" s="511" t="s">
        <v>50</v>
      </c>
      <c r="C202" s="515" t="str">
        <f>IF(C201=0,"",+C201/C196)</f>
        <v/>
      </c>
      <c r="D202" s="515" t="str">
        <f t="shared" ref="D202:E202" si="65">IF(D201=0,"",+D201/D196)</f>
        <v/>
      </c>
      <c r="E202" s="515" t="str">
        <f t="shared" si="65"/>
        <v/>
      </c>
      <c r="F202" s="826"/>
    </row>
    <row r="203" spans="1:6" ht="45" customHeight="1" x14ac:dyDescent="0.2">
      <c r="A203" s="823" t="str">
        <f>[3]Translations!$A$89</f>
        <v>C. Number of CHWs to be provided commodities through domestic + non-Global Fund external resources</v>
      </c>
      <c r="B203" s="511" t="s">
        <v>51</v>
      </c>
      <c r="C203" s="516">
        <f>+C199+C201</f>
        <v>0</v>
      </c>
      <c r="D203" s="516">
        <f>+D199+D201</f>
        <v>0</v>
      </c>
      <c r="E203" s="516">
        <f>+E199+E201</f>
        <v>0</v>
      </c>
      <c r="F203" s="825"/>
    </row>
    <row r="204" spans="1:6" ht="45" customHeight="1" x14ac:dyDescent="0.2">
      <c r="A204" s="824"/>
      <c r="B204" s="511" t="s">
        <v>50</v>
      </c>
      <c r="C204" s="515" t="str">
        <f>IF(C203=0,"",+C203/C196)</f>
        <v/>
      </c>
      <c r="D204" s="515" t="str">
        <f t="shared" ref="D204:E204" si="66">IF(D203=0,"",+D203/D196)</f>
        <v/>
      </c>
      <c r="E204" s="515" t="str">
        <f t="shared" si="66"/>
        <v/>
      </c>
      <c r="F204" s="826"/>
    </row>
    <row r="205" spans="1:6" ht="17.45" customHeight="1" x14ac:dyDescent="0.2">
      <c r="A205" s="500" t="str">
        <f>[3]Translations!$A$31</f>
        <v>Programmatic gap</v>
      </c>
      <c r="B205" s="532"/>
      <c r="C205" s="532"/>
      <c r="D205" s="532"/>
      <c r="E205" s="532"/>
      <c r="F205" s="533"/>
    </row>
    <row r="206" spans="1:6" ht="45" customHeight="1" x14ac:dyDescent="0.2">
      <c r="A206" s="823" t="str">
        <f>[3]Translations!$A$32</f>
        <v>D. Expected annual gap in meeting the target: B - C</v>
      </c>
      <c r="B206" s="511" t="s">
        <v>51</v>
      </c>
      <c r="C206" s="516">
        <f>+C196-(C203)</f>
        <v>0</v>
      </c>
      <c r="D206" s="516">
        <f t="shared" ref="D206:E206" si="67">+D196-(D203)</f>
        <v>0</v>
      </c>
      <c r="E206" s="516">
        <f t="shared" si="67"/>
        <v>0</v>
      </c>
      <c r="F206" s="825"/>
    </row>
    <row r="207" spans="1:6" ht="45" customHeight="1" x14ac:dyDescent="0.2">
      <c r="A207" s="824"/>
      <c r="B207" s="511" t="s">
        <v>50</v>
      </c>
      <c r="C207" s="515" t="str">
        <f>IF(C206=0,"",+C206/C196)</f>
        <v/>
      </c>
      <c r="D207" s="515" t="str">
        <f t="shared" ref="D207:E207" si="68">IF(D206=0,"",+D206/D196)</f>
        <v/>
      </c>
      <c r="E207" s="515" t="str">
        <f t="shared" si="68"/>
        <v/>
      </c>
      <c r="F207" s="826"/>
    </row>
    <row r="208" spans="1:6" ht="17.45" customHeight="1" x14ac:dyDescent="0.2">
      <c r="A208" s="500" t="str">
        <f>[3]Translations!$A$33</f>
        <v>Country target covered with the allocation amount</v>
      </c>
      <c r="B208" s="501"/>
      <c r="C208" s="501"/>
      <c r="D208" s="501"/>
      <c r="E208" s="501"/>
      <c r="F208" s="502"/>
    </row>
    <row r="209" spans="1:6" ht="45" customHeight="1" x14ac:dyDescent="0.2">
      <c r="A209" s="823" t="str">
        <f>[3]Translations!$A$90</f>
        <v>E. Number of CHWs to be provided commodities through the allocation amount</v>
      </c>
      <c r="B209" s="514" t="s">
        <v>51</v>
      </c>
      <c r="C209" s="512"/>
      <c r="D209" s="512"/>
      <c r="E209" s="512"/>
      <c r="F209" s="825"/>
    </row>
    <row r="210" spans="1:6" ht="45" customHeight="1" x14ac:dyDescent="0.2">
      <c r="A210" s="824"/>
      <c r="B210" s="514" t="s">
        <v>50</v>
      </c>
      <c r="C210" s="515" t="str">
        <f>IF(C209=0,"",+C209/C196)</f>
        <v/>
      </c>
      <c r="D210" s="515" t="str">
        <f t="shared" ref="D210:E210" si="69">IF(D209=0,"",+D209/D196)</f>
        <v/>
      </c>
      <c r="E210" s="515" t="str">
        <f t="shared" si="69"/>
        <v/>
      </c>
      <c r="F210" s="826"/>
    </row>
    <row r="211" spans="1:6" ht="45" customHeight="1" x14ac:dyDescent="0.2">
      <c r="A211" s="823" t="str">
        <f>[3]Translations!$A$91</f>
        <v>F. Number of CHWs to be provided commodities all sources: C+E</v>
      </c>
      <c r="B211" s="514" t="s">
        <v>51</v>
      </c>
      <c r="C211" s="516">
        <f>+C209+C203</f>
        <v>0</v>
      </c>
      <c r="D211" s="516">
        <f>+D209+D203</f>
        <v>0</v>
      </c>
      <c r="E211" s="516">
        <f>+E209+E203</f>
        <v>0</v>
      </c>
      <c r="F211" s="825"/>
    </row>
    <row r="212" spans="1:6" ht="45" customHeight="1" x14ac:dyDescent="0.2">
      <c r="A212" s="824"/>
      <c r="B212" s="514" t="s">
        <v>50</v>
      </c>
      <c r="C212" s="515" t="str">
        <f>IF(C211=0,"",+C211/C196)</f>
        <v/>
      </c>
      <c r="D212" s="515" t="str">
        <f t="shared" ref="D212:E212" si="70">IF(D211=0,"",+D211/D196)</f>
        <v/>
      </c>
      <c r="E212" s="515" t="str">
        <f t="shared" si="70"/>
        <v/>
      </c>
      <c r="F212" s="826"/>
    </row>
    <row r="213" spans="1:6" ht="45" customHeight="1" x14ac:dyDescent="0.2">
      <c r="A213" s="823" t="str">
        <f>[3]Translations!$A$36</f>
        <v>G. Remaining gap to country target: B - F</v>
      </c>
      <c r="B213" s="514" t="s">
        <v>51</v>
      </c>
      <c r="C213" s="516">
        <f>+C196-(C211)</f>
        <v>0</v>
      </c>
      <c r="D213" s="516">
        <f t="shared" ref="D213:E213" si="71">+D196-(D211)</f>
        <v>0</v>
      </c>
      <c r="E213" s="516">
        <f t="shared" si="71"/>
        <v>0</v>
      </c>
      <c r="F213" s="825"/>
    </row>
    <row r="214" spans="1:6" ht="45" customHeight="1" x14ac:dyDescent="0.2">
      <c r="A214" s="824"/>
      <c r="B214" s="514" t="s">
        <v>50</v>
      </c>
      <c r="C214" s="515" t="str">
        <f>IF(C213=0,"",+C213/C196)</f>
        <v/>
      </c>
      <c r="D214" s="515" t="str">
        <f t="shared" ref="D214:E214" si="72">IF(D213=0,"",+D213/D196)</f>
        <v/>
      </c>
      <c r="E214" s="515" t="str">
        <f t="shared" si="72"/>
        <v/>
      </c>
      <c r="F214" s="826"/>
    </row>
    <row r="215" spans="1:6" x14ac:dyDescent="0.2">
      <c r="A215" s="542"/>
    </row>
    <row r="216" spans="1:6" x14ac:dyDescent="0.2">
      <c r="A216" s="542"/>
    </row>
    <row r="217" spans="1:6" ht="30" customHeight="1" x14ac:dyDescent="0.2">
      <c r="A217" s="496" t="str">
        <f>[3]Translations!A42</f>
        <v xml:space="preserve">CHW Programmatic Gap Table 8 - Coverage of referral / counter-referral costs </v>
      </c>
      <c r="B217" s="497"/>
      <c r="C217" s="497"/>
      <c r="D217" s="497"/>
      <c r="E217" s="497"/>
      <c r="F217" s="498"/>
    </row>
    <row r="218" spans="1:6" ht="45" customHeight="1" x14ac:dyDescent="0.2">
      <c r="A218" s="499" t="str">
        <f>[3]Translations!$A$12</f>
        <v>Selected coverage indicator</v>
      </c>
      <c r="B218" s="828" t="str">
        <f>'[3]RSSH drop-down'!B11</f>
        <v>Percentage of CHWs to be supported for referral / counter-referral</v>
      </c>
      <c r="C218" s="829"/>
      <c r="D218" s="829"/>
      <c r="E218" s="829"/>
      <c r="F218" s="830"/>
    </row>
    <row r="219" spans="1:6" ht="17.45" customHeight="1" x14ac:dyDescent="0.2">
      <c r="A219" s="500" t="str">
        <f>[3]Translations!$A$13</f>
        <v>Current national coverage</v>
      </c>
      <c r="B219" s="519"/>
      <c r="C219" s="519"/>
      <c r="D219" s="519"/>
      <c r="E219" s="519"/>
      <c r="F219" s="520"/>
    </row>
    <row r="220" spans="1:6" ht="45" customHeight="1" x14ac:dyDescent="0.2">
      <c r="A220" s="503" t="str">
        <f>[3]Translations!$A$14</f>
        <v>Insert latest results</v>
      </c>
      <c r="B220" s="504"/>
      <c r="C220" s="499" t="str">
        <f>[3]Translations!$A$15</f>
        <v>Year</v>
      </c>
      <c r="D220" s="504"/>
      <c r="E220" s="543" t="str">
        <f>[3]Translations!$A$16</f>
        <v>Data source</v>
      </c>
      <c r="F220" s="507"/>
    </row>
    <row r="221" spans="1:6" ht="45" customHeight="1" x14ac:dyDescent="0.2">
      <c r="A221" s="508" t="str">
        <f>[3]Translations!$A$17</f>
        <v>Comments</v>
      </c>
      <c r="B221" s="831"/>
      <c r="C221" s="832"/>
      <c r="D221" s="832"/>
      <c r="E221" s="832"/>
      <c r="F221" s="833"/>
    </row>
    <row r="222" spans="1:6" ht="45" customHeight="1" x14ac:dyDescent="0.2">
      <c r="A222" s="834"/>
      <c r="B222" s="836"/>
      <c r="C222" s="505" t="str">
        <f>[3]Translations!$A$18</f>
        <v>Year 1</v>
      </c>
      <c r="D222" s="505" t="str">
        <f>[3]Translations!$A$19</f>
        <v>Year 2</v>
      </c>
      <c r="E222" s="505" t="str">
        <f>[3]Translations!$A$20</f>
        <v>Year 3</v>
      </c>
      <c r="F222" s="838" t="str">
        <f>[3]Translations!$A$23</f>
        <v>Comments / Assumptions</v>
      </c>
    </row>
    <row r="223" spans="1:6" ht="45" customHeight="1" x14ac:dyDescent="0.2">
      <c r="A223" s="835"/>
      <c r="B223" s="837"/>
      <c r="C223" s="509" t="str">
        <f>[3]Translations!$A$22</f>
        <v>Insert year</v>
      </c>
      <c r="D223" s="509" t="str">
        <f>[3]Translations!$A$22</f>
        <v>Insert year</v>
      </c>
      <c r="E223" s="509" t="str">
        <f>[3]Translations!$A$22</f>
        <v>Insert year</v>
      </c>
      <c r="F223" s="839"/>
    </row>
    <row r="224" spans="1:6" ht="17.45" customHeight="1" x14ac:dyDescent="0.2">
      <c r="A224" s="500" t="str">
        <f>[3]Translations!$A$24</f>
        <v>Current estimated country need</v>
      </c>
      <c r="B224" s="532"/>
      <c r="C224" s="532"/>
      <c r="D224" s="532"/>
      <c r="E224" s="532"/>
      <c r="F224" s="533"/>
    </row>
    <row r="225" spans="1:6" ht="45" customHeight="1" x14ac:dyDescent="0.2">
      <c r="A225" s="510" t="str">
        <f>[3]Translations!$A$25</f>
        <v>A. Total estimated number of CHWs needed by year</v>
      </c>
      <c r="B225" s="511" t="s">
        <v>51</v>
      </c>
      <c r="C225" s="512"/>
      <c r="D225" s="512"/>
      <c r="E225" s="512"/>
      <c r="F225" s="513"/>
    </row>
    <row r="226" spans="1:6" ht="45" customHeight="1" x14ac:dyDescent="0.2">
      <c r="A226" s="823" t="str">
        <f>[3]Translations!$A$26</f>
        <v>B. Country targets for number of CHWs needed per NSP or agreed number</v>
      </c>
      <c r="B226" s="514" t="s">
        <v>51</v>
      </c>
      <c r="C226" s="512"/>
      <c r="D226" s="512"/>
      <c r="E226" s="512"/>
      <c r="F226" s="825"/>
    </row>
    <row r="227" spans="1:6" ht="45" customHeight="1" x14ac:dyDescent="0.2">
      <c r="A227" s="824"/>
      <c r="B227" s="514" t="s">
        <v>50</v>
      </c>
      <c r="C227" s="515" t="str">
        <f>IF(C226=0,"",+C226/C225)</f>
        <v/>
      </c>
      <c r="D227" s="515" t="str">
        <f t="shared" ref="D227:E227" si="73">IF(D226=0,"",+D226/D225)</f>
        <v/>
      </c>
      <c r="E227" s="515" t="str">
        <f t="shared" si="73"/>
        <v/>
      </c>
      <c r="F227" s="826"/>
    </row>
    <row r="228" spans="1:6" ht="17.45" customHeight="1" x14ac:dyDescent="0.2">
      <c r="A228" s="500" t="str">
        <f>[3]Translations!$A$27</f>
        <v>Country target already covered</v>
      </c>
      <c r="B228" s="532"/>
      <c r="C228" s="532"/>
      <c r="D228" s="532"/>
      <c r="E228" s="532"/>
      <c r="F228" s="533"/>
    </row>
    <row r="229" spans="1:6" ht="45" customHeight="1" x14ac:dyDescent="0.2">
      <c r="A229" s="823" t="str">
        <f>[3]Translations!$A$93</f>
        <v>C1. Number of CHWs to be supported for referral / counter-referral through domestic resources</v>
      </c>
      <c r="B229" s="511" t="s">
        <v>51</v>
      </c>
      <c r="C229" s="512"/>
      <c r="D229" s="512"/>
      <c r="E229" s="512"/>
      <c r="F229" s="825"/>
    </row>
    <row r="230" spans="1:6" ht="45" customHeight="1" x14ac:dyDescent="0.2">
      <c r="A230" s="824"/>
      <c r="B230" s="511" t="s">
        <v>50</v>
      </c>
      <c r="C230" s="515" t="str">
        <f>IF(C229=0,"",+C229/C226)</f>
        <v/>
      </c>
      <c r="D230" s="515" t="str">
        <f t="shared" ref="D230:E230" si="74">IF(D229=0,"",+D229/D226)</f>
        <v/>
      </c>
      <c r="E230" s="515" t="str">
        <f t="shared" si="74"/>
        <v/>
      </c>
      <c r="F230" s="826"/>
    </row>
    <row r="231" spans="1:6" ht="45" customHeight="1" x14ac:dyDescent="0.2">
      <c r="A231" s="823" t="str">
        <f>[3]Translations!$A$94</f>
        <v>C2. Number of CHWs to be supported for referral / counter-referral through non-Global Fund external resources</v>
      </c>
      <c r="B231" s="511" t="s">
        <v>51</v>
      </c>
      <c r="C231" s="512"/>
      <c r="D231" s="512"/>
      <c r="E231" s="512"/>
      <c r="F231" s="825"/>
    </row>
    <row r="232" spans="1:6" ht="45" customHeight="1" x14ac:dyDescent="0.2">
      <c r="A232" s="824"/>
      <c r="B232" s="511" t="s">
        <v>50</v>
      </c>
      <c r="C232" s="515" t="str">
        <f>IF(C231=0,"",+C231/C226)</f>
        <v/>
      </c>
      <c r="D232" s="515" t="str">
        <f t="shared" ref="D232:E232" si="75">IF(D231=0,"",+D231/D226)</f>
        <v/>
      </c>
      <c r="E232" s="515" t="str">
        <f t="shared" si="75"/>
        <v/>
      </c>
      <c r="F232" s="826"/>
    </row>
    <row r="233" spans="1:6" ht="45" customHeight="1" x14ac:dyDescent="0.2">
      <c r="A233" s="823" t="str">
        <f>[3]Translations!$A$95</f>
        <v>C. Number of CHWs to be supported for referral / counter-referral through domestic + non-Global Fund external resources</v>
      </c>
      <c r="B233" s="511" t="s">
        <v>51</v>
      </c>
      <c r="C233" s="516">
        <f>+C229+C231</f>
        <v>0</v>
      </c>
      <c r="D233" s="516">
        <f>+D229+D231</f>
        <v>0</v>
      </c>
      <c r="E233" s="516">
        <f>+E229+E231</f>
        <v>0</v>
      </c>
      <c r="F233" s="825"/>
    </row>
    <row r="234" spans="1:6" ht="45" customHeight="1" x14ac:dyDescent="0.2">
      <c r="A234" s="824"/>
      <c r="B234" s="511" t="s">
        <v>50</v>
      </c>
      <c r="C234" s="515" t="str">
        <f>IF(C233=0,"",+C233/C226)</f>
        <v/>
      </c>
      <c r="D234" s="515" t="str">
        <f t="shared" ref="D234:E234" si="76">IF(D233=0,"",+D233/D226)</f>
        <v/>
      </c>
      <c r="E234" s="515" t="str">
        <f t="shared" si="76"/>
        <v/>
      </c>
      <c r="F234" s="826"/>
    </row>
    <row r="235" spans="1:6" ht="17.45" customHeight="1" x14ac:dyDescent="0.2">
      <c r="A235" s="500" t="str">
        <f>[3]Translations!$A$31</f>
        <v>Programmatic gap</v>
      </c>
      <c r="B235" s="532"/>
      <c r="C235" s="532"/>
      <c r="D235" s="532"/>
      <c r="E235" s="532"/>
      <c r="F235" s="533"/>
    </row>
    <row r="236" spans="1:6" ht="45" customHeight="1" x14ac:dyDescent="0.2">
      <c r="A236" s="823" t="str">
        <f>[3]Translations!$A$32</f>
        <v>D. Expected annual gap in meeting the target: B - C</v>
      </c>
      <c r="B236" s="511" t="s">
        <v>51</v>
      </c>
      <c r="C236" s="516">
        <f>+C226-(C233)</f>
        <v>0</v>
      </c>
      <c r="D236" s="516">
        <f t="shared" ref="D236:E236" si="77">+D226-(D233)</f>
        <v>0</v>
      </c>
      <c r="E236" s="516">
        <f t="shared" si="77"/>
        <v>0</v>
      </c>
      <c r="F236" s="825"/>
    </row>
    <row r="237" spans="1:6" ht="45" customHeight="1" x14ac:dyDescent="0.2">
      <c r="A237" s="824"/>
      <c r="B237" s="511" t="s">
        <v>50</v>
      </c>
      <c r="C237" s="515" t="str">
        <f>IF(C236=0,"",+C236/C226)</f>
        <v/>
      </c>
      <c r="D237" s="515" t="str">
        <f t="shared" ref="D237:E237" si="78">IF(D236=0,"",+D236/D226)</f>
        <v/>
      </c>
      <c r="E237" s="515" t="str">
        <f t="shared" si="78"/>
        <v/>
      </c>
      <c r="F237" s="826"/>
    </row>
    <row r="238" spans="1:6" ht="17.45" customHeight="1" x14ac:dyDescent="0.2">
      <c r="A238" s="500" t="str">
        <f>[3]Translations!$A$33</f>
        <v>Country target covered with the allocation amount</v>
      </c>
      <c r="B238" s="501"/>
      <c r="C238" s="501"/>
      <c r="D238" s="501"/>
      <c r="E238" s="501"/>
      <c r="F238" s="502"/>
    </row>
    <row r="239" spans="1:6" ht="45" customHeight="1" x14ac:dyDescent="0.2">
      <c r="A239" s="823" t="str">
        <f>[3]Translations!$A$96</f>
        <v>E. Number of CHWs to be supported for referral / counter-referral through the allocation amount</v>
      </c>
      <c r="B239" s="514" t="s">
        <v>51</v>
      </c>
      <c r="C239" s="512"/>
      <c r="D239" s="512"/>
      <c r="E239" s="512"/>
      <c r="F239" s="825"/>
    </row>
    <row r="240" spans="1:6" ht="45" customHeight="1" x14ac:dyDescent="0.2">
      <c r="A240" s="824"/>
      <c r="B240" s="514" t="s">
        <v>50</v>
      </c>
      <c r="C240" s="515" t="str">
        <f>IF(C239=0,"",+C239/C226)</f>
        <v/>
      </c>
      <c r="D240" s="515" t="str">
        <f t="shared" ref="D240:E240" si="79">IF(D239=0,"",+D239/D226)</f>
        <v/>
      </c>
      <c r="E240" s="515" t="str">
        <f t="shared" si="79"/>
        <v/>
      </c>
      <c r="F240" s="826"/>
    </row>
    <row r="241" spans="1:6" ht="45" customHeight="1" x14ac:dyDescent="0.2">
      <c r="A241" s="823" t="str">
        <f>[3]Translations!$A$97</f>
        <v>F. Number of CHWs to be supported for referral / counter-referral through all sources: C+E</v>
      </c>
      <c r="B241" s="514" t="s">
        <v>51</v>
      </c>
      <c r="C241" s="516">
        <f>+C239+C233</f>
        <v>0</v>
      </c>
      <c r="D241" s="516">
        <f t="shared" ref="D241:E241" si="80">+D239+D233</f>
        <v>0</v>
      </c>
      <c r="E241" s="516">
        <f t="shared" si="80"/>
        <v>0</v>
      </c>
      <c r="F241" s="825"/>
    </row>
    <row r="242" spans="1:6" ht="45" customHeight="1" x14ac:dyDescent="0.2">
      <c r="A242" s="824"/>
      <c r="B242" s="514" t="s">
        <v>50</v>
      </c>
      <c r="C242" s="515" t="str">
        <f>IF(C241=0,"",+C241/C226)</f>
        <v/>
      </c>
      <c r="D242" s="515" t="str">
        <f t="shared" ref="D242:E242" si="81">IF(D241=0,"",+D241/D226)</f>
        <v/>
      </c>
      <c r="E242" s="515" t="str">
        <f t="shared" si="81"/>
        <v/>
      </c>
      <c r="F242" s="826"/>
    </row>
    <row r="243" spans="1:6" ht="45" customHeight="1" x14ac:dyDescent="0.2">
      <c r="A243" s="823" t="str">
        <f>[3]Translations!$A$36</f>
        <v>G. Remaining gap to country target: B - F</v>
      </c>
      <c r="B243" s="514" t="s">
        <v>51</v>
      </c>
      <c r="C243" s="516">
        <f>+C226-(C241)</f>
        <v>0</v>
      </c>
      <c r="D243" s="516">
        <f t="shared" ref="D243:E243" si="82">+D226-(D241)</f>
        <v>0</v>
      </c>
      <c r="E243" s="516">
        <f t="shared" si="82"/>
        <v>0</v>
      </c>
      <c r="F243" s="825"/>
    </row>
    <row r="244" spans="1:6" ht="45" customHeight="1" x14ac:dyDescent="0.2">
      <c r="A244" s="824"/>
      <c r="B244" s="514" t="s">
        <v>50</v>
      </c>
      <c r="C244" s="515" t="str">
        <f>IF(C243=0,"",+C243/C226)</f>
        <v/>
      </c>
      <c r="D244" s="515" t="str">
        <f t="shared" ref="D244:E244" si="83">IF(D243=0,"",+D243/D226)</f>
        <v/>
      </c>
      <c r="E244" s="515" t="str">
        <f t="shared" si="83"/>
        <v/>
      </c>
      <c r="F244" s="826"/>
    </row>
    <row r="245" spans="1:6" x14ac:dyDescent="0.2">
      <c r="A245" s="542"/>
    </row>
    <row r="246" spans="1:6" x14ac:dyDescent="0.2">
      <c r="A246" s="542"/>
    </row>
    <row r="247" spans="1:6" s="544" customFormat="1" ht="30" customHeight="1" x14ac:dyDescent="0.35">
      <c r="A247" s="496" t="str">
        <f>[3]Translations!$A43</f>
        <v>CHW Programmatic Gap Table 9 - Coverage of Health management information system, surveillance and M&amp;E costs</v>
      </c>
      <c r="B247" s="497"/>
      <c r="C247" s="497"/>
      <c r="D247" s="497"/>
      <c r="E247" s="497"/>
      <c r="F247" s="498"/>
    </row>
    <row r="248" spans="1:6" ht="45" customHeight="1" x14ac:dyDescent="0.2">
      <c r="A248" s="499" t="str">
        <f>[3]Translations!$A$12</f>
        <v>Selected coverage indicator</v>
      </c>
      <c r="B248" s="828" t="str">
        <f>'[3]RSSH drop-down'!B12</f>
        <v>Percentage of CHWs to be supported with Health management information system, surveillance and M&amp;E</v>
      </c>
      <c r="C248" s="829"/>
      <c r="D248" s="829"/>
      <c r="E248" s="829"/>
      <c r="F248" s="830"/>
    </row>
    <row r="249" spans="1:6" ht="17.45" customHeight="1" x14ac:dyDescent="0.2">
      <c r="A249" s="500" t="str">
        <f>[3]Translations!$A$13</f>
        <v>Current national coverage</v>
      </c>
      <c r="B249" s="519"/>
      <c r="C249" s="519"/>
      <c r="D249" s="519"/>
      <c r="E249" s="519"/>
      <c r="F249" s="520"/>
    </row>
    <row r="250" spans="1:6" ht="45" customHeight="1" x14ac:dyDescent="0.2">
      <c r="A250" s="503" t="str">
        <f>[3]Translations!$A$14</f>
        <v>Insert latest results</v>
      </c>
      <c r="B250" s="504"/>
      <c r="C250" s="505" t="str">
        <f>[3]Translations!$A$15</f>
        <v>Year</v>
      </c>
      <c r="D250" s="504"/>
      <c r="E250" s="506" t="str">
        <f>[3]Translations!$A$16</f>
        <v>Data source</v>
      </c>
      <c r="F250" s="507"/>
    </row>
    <row r="251" spans="1:6" ht="45" customHeight="1" x14ac:dyDescent="0.2">
      <c r="A251" s="508" t="str">
        <f>[3]Translations!$A$17</f>
        <v>Comments</v>
      </c>
      <c r="B251" s="831"/>
      <c r="C251" s="832"/>
      <c r="D251" s="832"/>
      <c r="E251" s="832"/>
      <c r="F251" s="833"/>
    </row>
    <row r="252" spans="1:6" ht="45" customHeight="1" x14ac:dyDescent="0.2">
      <c r="A252" s="834"/>
      <c r="B252" s="836"/>
      <c r="C252" s="505" t="str">
        <f>[3]Translations!$A$18</f>
        <v>Year 1</v>
      </c>
      <c r="D252" s="505" t="str">
        <f>[3]Translations!$A$19</f>
        <v>Year 2</v>
      </c>
      <c r="E252" s="505" t="str">
        <f>[3]Translations!$A$20</f>
        <v>Year 3</v>
      </c>
      <c r="F252" s="838" t="str">
        <f>[3]Translations!$A$23</f>
        <v>Comments / Assumptions</v>
      </c>
    </row>
    <row r="253" spans="1:6" ht="45" customHeight="1" x14ac:dyDescent="0.2">
      <c r="A253" s="835"/>
      <c r="B253" s="837"/>
      <c r="C253" s="509" t="str">
        <f>[3]Translations!$A$22</f>
        <v>Insert year</v>
      </c>
      <c r="D253" s="509" t="str">
        <f>[3]Translations!$A$22</f>
        <v>Insert year</v>
      </c>
      <c r="E253" s="509" t="str">
        <f>[3]Translations!$A$22</f>
        <v>Insert year</v>
      </c>
      <c r="F253" s="839"/>
    </row>
    <row r="254" spans="1:6" ht="17.45" customHeight="1" x14ac:dyDescent="0.2">
      <c r="A254" s="500" t="str">
        <f>[3]Translations!$A$24</f>
        <v>Current estimated country need</v>
      </c>
      <c r="B254" s="532"/>
      <c r="C254" s="532"/>
      <c r="D254" s="532"/>
      <c r="E254" s="532"/>
      <c r="F254" s="533"/>
    </row>
    <row r="255" spans="1:6" ht="45" customHeight="1" x14ac:dyDescent="0.2">
      <c r="A255" s="510" t="str">
        <f>[3]Translations!$A$25</f>
        <v>A. Total estimated number of CHWs needed by year</v>
      </c>
      <c r="B255" s="511" t="s">
        <v>51</v>
      </c>
      <c r="C255" s="512"/>
      <c r="D255" s="512"/>
      <c r="E255" s="512"/>
      <c r="F255" s="513"/>
    </row>
    <row r="256" spans="1:6" ht="45" customHeight="1" x14ac:dyDescent="0.2">
      <c r="A256" s="823" t="str">
        <f>[3]Translations!$A$26</f>
        <v>B. Country targets for number of CHWs needed per NSP or agreed number</v>
      </c>
      <c r="B256" s="514" t="s">
        <v>51</v>
      </c>
      <c r="C256" s="512"/>
      <c r="D256" s="512"/>
      <c r="E256" s="512"/>
      <c r="F256" s="825"/>
    </row>
    <row r="257" spans="1:6" ht="45" customHeight="1" x14ac:dyDescent="0.2">
      <c r="A257" s="824"/>
      <c r="B257" s="514" t="s">
        <v>50</v>
      </c>
      <c r="C257" s="515" t="str">
        <f>IF(C256=0,"",+C256/C255)</f>
        <v/>
      </c>
      <c r="D257" s="515" t="str">
        <f t="shared" ref="D257:E257" si="84">IF(D256=0,"",+D256/D255)</f>
        <v/>
      </c>
      <c r="E257" s="515" t="str">
        <f t="shared" si="84"/>
        <v/>
      </c>
      <c r="F257" s="826"/>
    </row>
    <row r="258" spans="1:6" ht="17.45" customHeight="1" x14ac:dyDescent="0.2">
      <c r="A258" s="500" t="str">
        <f>[3]Translations!$A$27</f>
        <v>Country target already covered</v>
      </c>
      <c r="B258" s="532"/>
      <c r="C258" s="532"/>
      <c r="D258" s="532"/>
      <c r="E258" s="532"/>
      <c r="F258" s="533"/>
    </row>
    <row r="259" spans="1:6" ht="45" customHeight="1" x14ac:dyDescent="0.2">
      <c r="A259" s="823" t="str">
        <f>[3]Translations!$A$99</f>
        <v>C1. Number of CHWs to be supported with Health management information system, surveillance and M&amp;E through domestic resources</v>
      </c>
      <c r="B259" s="511" t="s">
        <v>51</v>
      </c>
      <c r="C259" s="512"/>
      <c r="D259" s="512"/>
      <c r="E259" s="512"/>
      <c r="F259" s="825"/>
    </row>
    <row r="260" spans="1:6" ht="45" customHeight="1" x14ac:dyDescent="0.2">
      <c r="A260" s="824"/>
      <c r="B260" s="511" t="s">
        <v>50</v>
      </c>
      <c r="C260" s="515" t="str">
        <f>IF(C259=0,"",+C259/C256)</f>
        <v/>
      </c>
      <c r="D260" s="515" t="str">
        <f t="shared" ref="D260:E260" si="85">IF(D259=0,"",+D259/D256)</f>
        <v/>
      </c>
      <c r="E260" s="515" t="str">
        <f t="shared" si="85"/>
        <v/>
      </c>
      <c r="F260" s="826"/>
    </row>
    <row r="261" spans="1:6" ht="45" customHeight="1" x14ac:dyDescent="0.2">
      <c r="A261" s="823" t="str">
        <f>[3]Translations!$A$100</f>
        <v>C2. Number of CHWs to be supported with Health management information system, surveillance and M&amp;E through non-Global Fund external resources</v>
      </c>
      <c r="B261" s="511" t="s">
        <v>51</v>
      </c>
      <c r="C261" s="512"/>
      <c r="D261" s="512"/>
      <c r="E261" s="512"/>
      <c r="F261" s="825"/>
    </row>
    <row r="262" spans="1:6" ht="45" customHeight="1" x14ac:dyDescent="0.2">
      <c r="A262" s="824"/>
      <c r="B262" s="511" t="s">
        <v>50</v>
      </c>
      <c r="C262" s="515" t="str">
        <f>IF(C261=0,"",+C261/C256)</f>
        <v/>
      </c>
      <c r="D262" s="515" t="str">
        <f t="shared" ref="D262:E262" si="86">IF(D261=0,"",+D261/D256)</f>
        <v/>
      </c>
      <c r="E262" s="515" t="str">
        <f t="shared" si="86"/>
        <v/>
      </c>
      <c r="F262" s="826"/>
    </row>
    <row r="263" spans="1:6" ht="45" customHeight="1" x14ac:dyDescent="0.2">
      <c r="A263" s="823" t="str">
        <f>[3]Translations!$A$101</f>
        <v>C. Number of CHWs to be supported with Health management information system, surveillance and M&amp;E through domestic + non-Global Fund external resources</v>
      </c>
      <c r="B263" s="511" t="s">
        <v>51</v>
      </c>
      <c r="C263" s="516">
        <f>+C259+C261</f>
        <v>0</v>
      </c>
      <c r="D263" s="516">
        <f>+D259+D261</f>
        <v>0</v>
      </c>
      <c r="E263" s="516">
        <f>+E259+E261</f>
        <v>0</v>
      </c>
      <c r="F263" s="825"/>
    </row>
    <row r="264" spans="1:6" ht="45" customHeight="1" x14ac:dyDescent="0.2">
      <c r="A264" s="824"/>
      <c r="B264" s="511" t="s">
        <v>50</v>
      </c>
      <c r="C264" s="515" t="str">
        <f>IF(C263=0,"",+C263/C256)</f>
        <v/>
      </c>
      <c r="D264" s="515" t="str">
        <f t="shared" ref="D264:E264" si="87">IF(D263=0,"",+D263/D256)</f>
        <v/>
      </c>
      <c r="E264" s="515" t="str">
        <f t="shared" si="87"/>
        <v/>
      </c>
      <c r="F264" s="826"/>
    </row>
    <row r="265" spans="1:6" ht="17.45" customHeight="1" x14ac:dyDescent="0.2">
      <c r="A265" s="500" t="str">
        <f>[3]Translations!$A$31</f>
        <v>Programmatic gap</v>
      </c>
      <c r="B265" s="532"/>
      <c r="C265" s="532"/>
      <c r="D265" s="532"/>
      <c r="E265" s="532"/>
      <c r="F265" s="533"/>
    </row>
    <row r="266" spans="1:6" ht="45" customHeight="1" x14ac:dyDescent="0.2">
      <c r="A266" s="823" t="str">
        <f>[3]Translations!$A$32</f>
        <v>D. Expected annual gap in meeting the target: B - C</v>
      </c>
      <c r="B266" s="511" t="s">
        <v>51</v>
      </c>
      <c r="C266" s="516">
        <f>+C256-(C263)</f>
        <v>0</v>
      </c>
      <c r="D266" s="516">
        <f t="shared" ref="D266:E266" si="88">+D256-(D263)</f>
        <v>0</v>
      </c>
      <c r="E266" s="516">
        <f t="shared" si="88"/>
        <v>0</v>
      </c>
      <c r="F266" s="825"/>
    </row>
    <row r="267" spans="1:6" ht="45" customHeight="1" x14ac:dyDescent="0.2">
      <c r="A267" s="824"/>
      <c r="B267" s="511" t="s">
        <v>50</v>
      </c>
      <c r="C267" s="515" t="str">
        <f>IF(C266=0,"",+C266/C256)</f>
        <v/>
      </c>
      <c r="D267" s="515" t="str">
        <f t="shared" ref="D267:E267" si="89">IF(D266=0,"",+D266/D256)</f>
        <v/>
      </c>
      <c r="E267" s="515" t="str">
        <f t="shared" si="89"/>
        <v/>
      </c>
      <c r="F267" s="826"/>
    </row>
    <row r="268" spans="1:6" ht="17.45" customHeight="1" x14ac:dyDescent="0.2">
      <c r="A268" s="500" t="str">
        <f>[3]Translations!$A$33</f>
        <v>Country target covered with the allocation amount</v>
      </c>
      <c r="B268" s="501"/>
      <c r="C268" s="501"/>
      <c r="D268" s="501"/>
      <c r="E268" s="501"/>
      <c r="F268" s="502"/>
    </row>
    <row r="269" spans="1:6" ht="45" customHeight="1" x14ac:dyDescent="0.2">
      <c r="A269" s="823" t="str">
        <f>[3]Translations!$A$102</f>
        <v>E. Number of CHWs to be supported with Health management information system, surveillance and M&amp;E through the allocation amount</v>
      </c>
      <c r="B269" s="514" t="s">
        <v>51</v>
      </c>
      <c r="C269" s="512"/>
      <c r="D269" s="512"/>
      <c r="E269" s="512"/>
      <c r="F269" s="825"/>
    </row>
    <row r="270" spans="1:6" ht="45" customHeight="1" x14ac:dyDescent="0.2">
      <c r="A270" s="824"/>
      <c r="B270" s="514" t="s">
        <v>50</v>
      </c>
      <c r="C270" s="515" t="str">
        <f>IF(C269=0,"",+C269/C256)</f>
        <v/>
      </c>
      <c r="D270" s="515" t="str">
        <f t="shared" ref="D270:E270" si="90">IF(D269=0,"",+D269/D256)</f>
        <v/>
      </c>
      <c r="E270" s="515" t="str">
        <f t="shared" si="90"/>
        <v/>
      </c>
      <c r="F270" s="826"/>
    </row>
    <row r="271" spans="1:6" ht="45" customHeight="1" x14ac:dyDescent="0.2">
      <c r="A271" s="823" t="str">
        <f>[3]Translations!$A$103</f>
        <v>F. Number of CHWs to be supported with Health management information system, surveillance and M&amp;E through all sources: C+E</v>
      </c>
      <c r="B271" s="514" t="s">
        <v>51</v>
      </c>
      <c r="C271" s="516">
        <f>+C269+C263</f>
        <v>0</v>
      </c>
      <c r="D271" s="516">
        <f t="shared" ref="D271:E271" si="91">+D269+D263</f>
        <v>0</v>
      </c>
      <c r="E271" s="516">
        <f t="shared" si="91"/>
        <v>0</v>
      </c>
      <c r="F271" s="825"/>
    </row>
    <row r="272" spans="1:6" ht="45" customHeight="1" x14ac:dyDescent="0.2">
      <c r="A272" s="824"/>
      <c r="B272" s="514" t="s">
        <v>50</v>
      </c>
      <c r="C272" s="515" t="str">
        <f>IF(C271=0,"",+C271/C256)</f>
        <v/>
      </c>
      <c r="D272" s="515" t="str">
        <f t="shared" ref="D272:E272" si="92">IF(D271=0,"",+D271/D256)</f>
        <v/>
      </c>
      <c r="E272" s="515" t="str">
        <f t="shared" si="92"/>
        <v/>
      </c>
      <c r="F272" s="826"/>
    </row>
    <row r="273" spans="1:6" ht="45" customHeight="1" x14ac:dyDescent="0.2">
      <c r="A273" s="823" t="str">
        <f>[3]Translations!$A$36</f>
        <v>G. Remaining gap to country target: B - F</v>
      </c>
      <c r="B273" s="514" t="s">
        <v>51</v>
      </c>
      <c r="C273" s="516">
        <f>+C256-(C271)</f>
        <v>0</v>
      </c>
      <c r="D273" s="516">
        <f t="shared" ref="D273:E273" si="93">+D256-(D271)</f>
        <v>0</v>
      </c>
      <c r="E273" s="516">
        <f t="shared" si="93"/>
        <v>0</v>
      </c>
      <c r="F273" s="825"/>
    </row>
    <row r="274" spans="1:6" ht="45" customHeight="1" x14ac:dyDescent="0.2">
      <c r="A274" s="824"/>
      <c r="B274" s="514" t="s">
        <v>50</v>
      </c>
      <c r="C274" s="515" t="str">
        <f>IF(C273=0,"",+C273/C256)</f>
        <v/>
      </c>
      <c r="D274" s="515" t="str">
        <f t="shared" ref="D274:E274" si="94">IF(D273=0,"",+D273/D256)</f>
        <v/>
      </c>
      <c r="E274" s="515" t="str">
        <f t="shared" si="94"/>
        <v/>
      </c>
      <c r="F274" s="826"/>
    </row>
    <row r="275" spans="1:6" ht="14.25" customHeight="1" x14ac:dyDescent="0.2">
      <c r="A275" s="827" t="s">
        <v>673</v>
      </c>
      <c r="B275" s="827"/>
      <c r="C275" s="827"/>
      <c r="D275" s="827"/>
      <c r="E275" s="827"/>
      <c r="F275" s="827"/>
    </row>
    <row r="276" spans="1:6" x14ac:dyDescent="0.2">
      <c r="A276" s="827"/>
      <c r="B276" s="827"/>
      <c r="C276" s="827"/>
      <c r="D276" s="827"/>
      <c r="E276" s="827"/>
      <c r="F276" s="827"/>
    </row>
    <row r="277" spans="1:6" x14ac:dyDescent="0.2">
      <c r="A277" s="827"/>
      <c r="B277" s="827"/>
      <c r="C277" s="827"/>
      <c r="D277" s="827"/>
      <c r="E277" s="827"/>
      <c r="F277" s="827"/>
    </row>
    <row r="278" spans="1:6" x14ac:dyDescent="0.2">
      <c r="A278" s="827"/>
      <c r="B278" s="827"/>
      <c r="C278" s="827"/>
      <c r="D278" s="827"/>
      <c r="E278" s="827"/>
      <c r="F278" s="827"/>
    </row>
    <row r="279" spans="1:6" x14ac:dyDescent="0.2">
      <c r="A279" s="827"/>
      <c r="B279" s="827"/>
      <c r="C279" s="827"/>
      <c r="D279" s="827"/>
      <c r="E279" s="827"/>
      <c r="F279" s="827"/>
    </row>
    <row r="280" spans="1:6" x14ac:dyDescent="0.2">
      <c r="A280" s="827"/>
      <c r="B280" s="827"/>
      <c r="C280" s="827"/>
      <c r="D280" s="827"/>
      <c r="E280" s="827"/>
      <c r="F280" s="827"/>
    </row>
    <row r="281" spans="1:6" x14ac:dyDescent="0.2">
      <c r="A281" s="827"/>
      <c r="B281" s="827"/>
      <c r="C281" s="827"/>
      <c r="D281" s="827"/>
      <c r="E281" s="827"/>
      <c r="F281" s="827"/>
    </row>
    <row r="282" spans="1:6" x14ac:dyDescent="0.2">
      <c r="A282" s="827"/>
      <c r="B282" s="827"/>
      <c r="C282" s="827"/>
      <c r="D282" s="827"/>
      <c r="E282" s="827"/>
      <c r="F282" s="827"/>
    </row>
    <row r="283" spans="1:6" x14ac:dyDescent="0.2">
      <c r="A283" s="827"/>
      <c r="B283" s="827"/>
      <c r="C283" s="827"/>
      <c r="D283" s="827"/>
      <c r="E283" s="827"/>
      <c r="F283" s="827"/>
    </row>
    <row r="284" spans="1:6" x14ac:dyDescent="0.2">
      <c r="A284" s="827"/>
      <c r="B284" s="827"/>
      <c r="C284" s="827"/>
      <c r="D284" s="827"/>
      <c r="E284" s="827"/>
      <c r="F284" s="827"/>
    </row>
    <row r="285" spans="1:6" x14ac:dyDescent="0.2">
      <c r="A285" s="827"/>
      <c r="B285" s="827"/>
      <c r="C285" s="827"/>
      <c r="D285" s="827"/>
      <c r="E285" s="827"/>
      <c r="F285" s="827"/>
    </row>
  </sheetData>
  <mergeCells count="196">
    <mergeCell ref="B9:F9"/>
    <mergeCell ref="A10:A11"/>
    <mergeCell ref="B10:B11"/>
    <mergeCell ref="F10:F11"/>
    <mergeCell ref="A14:A15"/>
    <mergeCell ref="F14:F15"/>
    <mergeCell ref="A1:E1"/>
    <mergeCell ref="F1:F3"/>
    <mergeCell ref="A2:E2"/>
    <mergeCell ref="A3:D3"/>
    <mergeCell ref="A4:F4"/>
    <mergeCell ref="B6:F6"/>
    <mergeCell ref="A24:A25"/>
    <mergeCell ref="F24:F25"/>
    <mergeCell ref="A27:A28"/>
    <mergeCell ref="F27:F28"/>
    <mergeCell ref="A29:A30"/>
    <mergeCell ref="F29:F30"/>
    <mergeCell ref="A17:A18"/>
    <mergeCell ref="F17:F18"/>
    <mergeCell ref="A19:A20"/>
    <mergeCell ref="F19:F20"/>
    <mergeCell ref="A21:A22"/>
    <mergeCell ref="F21:F22"/>
    <mergeCell ref="A44:A45"/>
    <mergeCell ref="F44:F45"/>
    <mergeCell ref="A47:A48"/>
    <mergeCell ref="F47:F48"/>
    <mergeCell ref="A49:A50"/>
    <mergeCell ref="F49:F50"/>
    <mergeCell ref="A31:A32"/>
    <mergeCell ref="F31:F32"/>
    <mergeCell ref="B36:F36"/>
    <mergeCell ref="B39:F39"/>
    <mergeCell ref="A40:A41"/>
    <mergeCell ref="B40:B41"/>
    <mergeCell ref="F40:F41"/>
    <mergeCell ref="A59:A60"/>
    <mergeCell ref="F59:F60"/>
    <mergeCell ref="A61:A62"/>
    <mergeCell ref="F61:F62"/>
    <mergeCell ref="B66:F66"/>
    <mergeCell ref="B69:F69"/>
    <mergeCell ref="A51:A52"/>
    <mergeCell ref="F51:F52"/>
    <mergeCell ref="A54:A55"/>
    <mergeCell ref="F54:F55"/>
    <mergeCell ref="A57:A58"/>
    <mergeCell ref="F57:F58"/>
    <mergeCell ref="A79:A80"/>
    <mergeCell ref="F79:F80"/>
    <mergeCell ref="A81:A82"/>
    <mergeCell ref="F81:F82"/>
    <mergeCell ref="A84:A85"/>
    <mergeCell ref="F84:F85"/>
    <mergeCell ref="A70:A71"/>
    <mergeCell ref="B70:B71"/>
    <mergeCell ref="F70:F71"/>
    <mergeCell ref="A74:A75"/>
    <mergeCell ref="F74:F75"/>
    <mergeCell ref="A77:A78"/>
    <mergeCell ref="F77:F78"/>
    <mergeCell ref="B96:F96"/>
    <mergeCell ref="B99:F99"/>
    <mergeCell ref="A100:A101"/>
    <mergeCell ref="B100:B101"/>
    <mergeCell ref="F100:F101"/>
    <mergeCell ref="A104:A105"/>
    <mergeCell ref="F104:F105"/>
    <mergeCell ref="A87:A88"/>
    <mergeCell ref="F87:F88"/>
    <mergeCell ref="A89:A90"/>
    <mergeCell ref="F89:F90"/>
    <mergeCell ref="A91:A92"/>
    <mergeCell ref="F91:F92"/>
    <mergeCell ref="A114:A115"/>
    <mergeCell ref="F114:F115"/>
    <mergeCell ref="A117:A118"/>
    <mergeCell ref="F117:F118"/>
    <mergeCell ref="A119:A120"/>
    <mergeCell ref="F119:F120"/>
    <mergeCell ref="A107:A108"/>
    <mergeCell ref="F107:F108"/>
    <mergeCell ref="A109:A110"/>
    <mergeCell ref="F109:F110"/>
    <mergeCell ref="A111:A112"/>
    <mergeCell ref="F111:F112"/>
    <mergeCell ref="A132:A133"/>
    <mergeCell ref="F132:F133"/>
    <mergeCell ref="A136:A137"/>
    <mergeCell ref="F136:F137"/>
    <mergeCell ref="A139:A140"/>
    <mergeCell ref="F139:F140"/>
    <mergeCell ref="A121:A122"/>
    <mergeCell ref="F121:F122"/>
    <mergeCell ref="A123:A124"/>
    <mergeCell ref="F123:F124"/>
    <mergeCell ref="B128:F128"/>
    <mergeCell ref="B131:F131"/>
    <mergeCell ref="A149:A150"/>
    <mergeCell ref="F149:F150"/>
    <mergeCell ref="A151:A152"/>
    <mergeCell ref="F151:F152"/>
    <mergeCell ref="A153:A154"/>
    <mergeCell ref="F153:F154"/>
    <mergeCell ref="A141:A142"/>
    <mergeCell ref="F141:F142"/>
    <mergeCell ref="A143:A144"/>
    <mergeCell ref="F143:F144"/>
    <mergeCell ref="A146:A147"/>
    <mergeCell ref="F146:F147"/>
    <mergeCell ref="A169:A170"/>
    <mergeCell ref="F169:F170"/>
    <mergeCell ref="A171:A172"/>
    <mergeCell ref="F171:F172"/>
    <mergeCell ref="A173:A174"/>
    <mergeCell ref="F173:F174"/>
    <mergeCell ref="B158:F158"/>
    <mergeCell ref="B161:F161"/>
    <mergeCell ref="A162:A163"/>
    <mergeCell ref="B162:B163"/>
    <mergeCell ref="F162:F163"/>
    <mergeCell ref="A166:A167"/>
    <mergeCell ref="F166:F167"/>
    <mergeCell ref="A183:A184"/>
    <mergeCell ref="F183:F184"/>
    <mergeCell ref="B188:F188"/>
    <mergeCell ref="B191:F191"/>
    <mergeCell ref="A192:A193"/>
    <mergeCell ref="B192:B193"/>
    <mergeCell ref="F192:F193"/>
    <mergeCell ref="A176:A177"/>
    <mergeCell ref="F176:F177"/>
    <mergeCell ref="A179:A180"/>
    <mergeCell ref="F179:F180"/>
    <mergeCell ref="A181:A182"/>
    <mergeCell ref="F181:F182"/>
    <mergeCell ref="A203:A204"/>
    <mergeCell ref="F203:F204"/>
    <mergeCell ref="A206:A207"/>
    <mergeCell ref="F206:F207"/>
    <mergeCell ref="A209:A210"/>
    <mergeCell ref="F209:F210"/>
    <mergeCell ref="A196:A197"/>
    <mergeCell ref="F196:F197"/>
    <mergeCell ref="A199:A200"/>
    <mergeCell ref="F199:F200"/>
    <mergeCell ref="A201:A202"/>
    <mergeCell ref="F201:F202"/>
    <mergeCell ref="A222:A223"/>
    <mergeCell ref="B222:B223"/>
    <mergeCell ref="F222:F223"/>
    <mergeCell ref="A226:A227"/>
    <mergeCell ref="F226:F227"/>
    <mergeCell ref="A229:A230"/>
    <mergeCell ref="F229:F230"/>
    <mergeCell ref="A211:A212"/>
    <mergeCell ref="F211:F212"/>
    <mergeCell ref="A213:A214"/>
    <mergeCell ref="F213:F214"/>
    <mergeCell ref="B218:F218"/>
    <mergeCell ref="B221:F221"/>
    <mergeCell ref="A239:A240"/>
    <mergeCell ref="F239:F240"/>
    <mergeCell ref="A241:A242"/>
    <mergeCell ref="F241:F242"/>
    <mergeCell ref="A243:A244"/>
    <mergeCell ref="F243:F244"/>
    <mergeCell ref="A231:A232"/>
    <mergeCell ref="F231:F232"/>
    <mergeCell ref="A233:A234"/>
    <mergeCell ref="F233:F234"/>
    <mergeCell ref="A236:A237"/>
    <mergeCell ref="F236:F237"/>
    <mergeCell ref="A259:A260"/>
    <mergeCell ref="F259:F260"/>
    <mergeCell ref="A261:A262"/>
    <mergeCell ref="F261:F262"/>
    <mergeCell ref="A263:A264"/>
    <mergeCell ref="F263:F264"/>
    <mergeCell ref="B248:F248"/>
    <mergeCell ref="B251:F251"/>
    <mergeCell ref="A252:A253"/>
    <mergeCell ref="B252:B253"/>
    <mergeCell ref="F252:F253"/>
    <mergeCell ref="A256:A257"/>
    <mergeCell ref="F256:F257"/>
    <mergeCell ref="A273:A274"/>
    <mergeCell ref="F273:F274"/>
    <mergeCell ref="A275:F285"/>
    <mergeCell ref="A266:A267"/>
    <mergeCell ref="F266:F267"/>
    <mergeCell ref="A269:A270"/>
    <mergeCell ref="F269:F270"/>
    <mergeCell ref="A271:A272"/>
    <mergeCell ref="F271:F2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265E-C336-450D-9133-534ADDFFACBC}">
  <dimension ref="A1:F77"/>
  <sheetViews>
    <sheetView workbookViewId="0">
      <selection activeCell="K13" sqref="K13"/>
    </sheetView>
  </sheetViews>
  <sheetFormatPr defaultRowHeight="15" x14ac:dyDescent="0.25"/>
  <cols>
    <col min="1" max="1" width="27.28515625" customWidth="1"/>
    <col min="2" max="2" width="15.28515625" customWidth="1"/>
    <col min="6" max="6" width="23.140625" customWidth="1"/>
  </cols>
  <sheetData>
    <row r="1" spans="1:6" x14ac:dyDescent="0.25">
      <c r="A1" s="888" t="s">
        <v>670</v>
      </c>
      <c r="B1" s="889"/>
      <c r="C1" s="889"/>
      <c r="D1" s="889"/>
      <c r="E1" s="889"/>
      <c r="F1" s="861" t="s">
        <v>701</v>
      </c>
    </row>
    <row r="2" spans="1:6" x14ac:dyDescent="0.25">
      <c r="A2" s="864" t="s">
        <v>671</v>
      </c>
      <c r="B2" s="865"/>
      <c r="C2" s="865"/>
      <c r="D2" s="865"/>
      <c r="E2" s="865"/>
      <c r="F2" s="862"/>
    </row>
    <row r="3" spans="1:6" ht="15.75" thickBot="1" x14ac:dyDescent="0.3">
      <c r="A3" s="864" t="s">
        <v>672</v>
      </c>
      <c r="B3" s="865"/>
      <c r="C3" s="865"/>
      <c r="D3" s="865"/>
      <c r="E3" s="495"/>
      <c r="F3" s="863"/>
    </row>
    <row r="4" spans="1:6" x14ac:dyDescent="0.25">
      <c r="A4" s="890" t="s">
        <v>702</v>
      </c>
      <c r="B4" s="890"/>
      <c r="C4" s="890"/>
      <c r="D4" s="890"/>
      <c r="E4" s="890"/>
      <c r="F4" s="867"/>
    </row>
    <row r="5" spans="1:6" ht="27" x14ac:dyDescent="0.25">
      <c r="A5" s="877" t="s">
        <v>703</v>
      </c>
      <c r="B5" s="878"/>
      <c r="C5" s="878"/>
      <c r="D5" s="878"/>
      <c r="E5" s="878"/>
      <c r="F5" s="879"/>
    </row>
    <row r="6" spans="1:6" x14ac:dyDescent="0.25">
      <c r="A6" s="499" t="s">
        <v>704</v>
      </c>
      <c r="B6" s="828" t="s">
        <v>705</v>
      </c>
      <c r="C6" s="829"/>
      <c r="D6" s="829"/>
      <c r="E6" s="829"/>
      <c r="F6" s="830"/>
    </row>
    <row r="7" spans="1:6" ht="30" x14ac:dyDescent="0.25">
      <c r="A7" s="499" t="s">
        <v>706</v>
      </c>
      <c r="B7" s="828" t="s">
        <v>707</v>
      </c>
      <c r="C7" s="829"/>
      <c r="D7" s="829"/>
      <c r="E7" s="829"/>
      <c r="F7" s="830"/>
    </row>
    <row r="8" spans="1:6" x14ac:dyDescent="0.25">
      <c r="A8" s="500" t="s">
        <v>708</v>
      </c>
      <c r="B8" s="501"/>
      <c r="C8" s="501"/>
      <c r="D8" s="501"/>
      <c r="E8" s="501"/>
      <c r="F8" s="502"/>
    </row>
    <row r="9" spans="1:6" ht="30" x14ac:dyDescent="0.25">
      <c r="A9" s="503" t="s">
        <v>709</v>
      </c>
      <c r="B9" s="553"/>
      <c r="C9" s="505" t="s">
        <v>710</v>
      </c>
      <c r="D9" s="504"/>
      <c r="E9" s="505" t="s">
        <v>711</v>
      </c>
      <c r="F9" s="554"/>
    </row>
    <row r="10" spans="1:6" ht="15.75" thickBot="1" x14ac:dyDescent="0.3">
      <c r="A10" s="551" t="s">
        <v>712</v>
      </c>
      <c r="B10" s="884"/>
      <c r="C10" s="885"/>
      <c r="D10" s="885"/>
      <c r="E10" s="885"/>
      <c r="F10" s="886"/>
    </row>
    <row r="11" spans="1:6" ht="15.75" thickBot="1" x14ac:dyDescent="0.3">
      <c r="A11" s="555"/>
      <c r="B11" s="556"/>
      <c r="C11" s="556"/>
      <c r="D11" s="556"/>
      <c r="E11" s="556"/>
      <c r="F11" s="557"/>
    </row>
    <row r="12" spans="1:6" x14ac:dyDescent="0.25">
      <c r="A12" s="558"/>
      <c r="B12" s="883"/>
      <c r="C12" s="552" t="s">
        <v>713</v>
      </c>
      <c r="D12" s="552" t="s">
        <v>714</v>
      </c>
      <c r="E12" s="552" t="s">
        <v>715</v>
      </c>
      <c r="F12" s="887" t="s">
        <v>716</v>
      </c>
    </row>
    <row r="13" spans="1:6" ht="28.5" x14ac:dyDescent="0.25">
      <c r="A13" s="559"/>
      <c r="B13" s="837"/>
      <c r="C13" s="560" t="s">
        <v>717</v>
      </c>
      <c r="D13" s="560" t="s">
        <v>717</v>
      </c>
      <c r="E13" s="560" t="s">
        <v>717</v>
      </c>
      <c r="F13" s="839"/>
    </row>
    <row r="14" spans="1:6" x14ac:dyDescent="0.25">
      <c r="A14" s="500" t="s">
        <v>718</v>
      </c>
      <c r="B14" s="501"/>
      <c r="C14" s="501"/>
      <c r="D14" s="501"/>
      <c r="E14" s="501"/>
      <c r="F14" s="502"/>
    </row>
    <row r="15" spans="1:6" ht="45" x14ac:dyDescent="0.25">
      <c r="A15" s="510" t="s">
        <v>719</v>
      </c>
      <c r="B15" s="511" t="s">
        <v>51</v>
      </c>
      <c r="C15" s="512"/>
      <c r="D15" s="512"/>
      <c r="E15" s="512"/>
      <c r="F15" s="513"/>
    </row>
    <row r="16" spans="1:6" x14ac:dyDescent="0.25">
      <c r="A16" s="875" t="s">
        <v>720</v>
      </c>
      <c r="B16" s="511" t="s">
        <v>51</v>
      </c>
      <c r="C16" s="512"/>
      <c r="D16" s="512"/>
      <c r="E16" s="512"/>
      <c r="F16" s="825"/>
    </row>
    <row r="17" spans="1:6" x14ac:dyDescent="0.25">
      <c r="A17" s="876"/>
      <c r="B17" s="511" t="s">
        <v>50</v>
      </c>
      <c r="C17" s="515" t="s">
        <v>306</v>
      </c>
      <c r="D17" s="515" t="s">
        <v>306</v>
      </c>
      <c r="E17" s="515" t="s">
        <v>306</v>
      </c>
      <c r="F17" s="826"/>
    </row>
    <row r="18" spans="1:6" x14ac:dyDescent="0.25">
      <c r="A18" s="500" t="s">
        <v>721</v>
      </c>
      <c r="B18" s="501"/>
      <c r="C18" s="501"/>
      <c r="D18" s="501"/>
      <c r="E18" s="501"/>
      <c r="F18" s="502"/>
    </row>
    <row r="19" spans="1:6" x14ac:dyDescent="0.25">
      <c r="A19" s="875" t="s">
        <v>722</v>
      </c>
      <c r="B19" s="511" t="s">
        <v>51</v>
      </c>
      <c r="C19" s="512"/>
      <c r="D19" s="512"/>
      <c r="E19" s="512"/>
      <c r="F19" s="825"/>
    </row>
    <row r="20" spans="1:6" x14ac:dyDescent="0.25">
      <c r="A20" s="876"/>
      <c r="B20" s="511" t="s">
        <v>50</v>
      </c>
      <c r="C20" s="515" t="s">
        <v>306</v>
      </c>
      <c r="D20" s="515" t="s">
        <v>306</v>
      </c>
      <c r="E20" s="515" t="s">
        <v>306</v>
      </c>
      <c r="F20" s="826"/>
    </row>
    <row r="21" spans="1:6" x14ac:dyDescent="0.25">
      <c r="A21" s="875" t="s">
        <v>723</v>
      </c>
      <c r="B21" s="511" t="s">
        <v>51</v>
      </c>
      <c r="C21" s="512"/>
      <c r="D21" s="512"/>
      <c r="E21" s="512"/>
      <c r="F21" s="825"/>
    </row>
    <row r="22" spans="1:6" x14ac:dyDescent="0.25">
      <c r="A22" s="876"/>
      <c r="B22" s="511" t="s">
        <v>50</v>
      </c>
      <c r="C22" s="515" t="s">
        <v>306</v>
      </c>
      <c r="D22" s="515" t="s">
        <v>306</v>
      </c>
      <c r="E22" s="515" t="s">
        <v>306</v>
      </c>
      <c r="F22" s="826"/>
    </row>
    <row r="23" spans="1:6" x14ac:dyDescent="0.25">
      <c r="A23" s="875" t="s">
        <v>724</v>
      </c>
      <c r="B23" s="511" t="s">
        <v>51</v>
      </c>
      <c r="C23" s="516">
        <v>0</v>
      </c>
      <c r="D23" s="516">
        <v>0</v>
      </c>
      <c r="E23" s="516">
        <v>0</v>
      </c>
      <c r="F23" s="825"/>
    </row>
    <row r="24" spans="1:6" x14ac:dyDescent="0.25">
      <c r="A24" s="876"/>
      <c r="B24" s="511" t="s">
        <v>50</v>
      </c>
      <c r="C24" s="515" t="s">
        <v>306</v>
      </c>
      <c r="D24" s="515" t="s">
        <v>306</v>
      </c>
      <c r="E24" s="515" t="s">
        <v>306</v>
      </c>
      <c r="F24" s="826"/>
    </row>
    <row r="25" spans="1:6" x14ac:dyDescent="0.25">
      <c r="A25" s="500" t="s">
        <v>725</v>
      </c>
      <c r="B25" s="501"/>
      <c r="C25" s="501"/>
      <c r="D25" s="501"/>
      <c r="E25" s="501"/>
      <c r="F25" s="502"/>
    </row>
    <row r="26" spans="1:6" x14ac:dyDescent="0.25">
      <c r="A26" s="875" t="s">
        <v>726</v>
      </c>
      <c r="B26" s="511" t="s">
        <v>51</v>
      </c>
      <c r="C26" s="516">
        <v>0</v>
      </c>
      <c r="D26" s="516">
        <v>0</v>
      </c>
      <c r="E26" s="516">
        <v>0</v>
      </c>
      <c r="F26" s="825"/>
    </row>
    <row r="27" spans="1:6" x14ac:dyDescent="0.25">
      <c r="A27" s="876"/>
      <c r="B27" s="511" t="s">
        <v>50</v>
      </c>
      <c r="C27" s="515" t="s">
        <v>306</v>
      </c>
      <c r="D27" s="515" t="s">
        <v>306</v>
      </c>
      <c r="E27" s="515" t="s">
        <v>306</v>
      </c>
      <c r="F27" s="826"/>
    </row>
    <row r="28" spans="1:6" x14ac:dyDescent="0.25">
      <c r="A28" s="500" t="s">
        <v>727</v>
      </c>
      <c r="B28" s="501"/>
      <c r="C28" s="501"/>
      <c r="D28" s="501"/>
      <c r="E28" s="501"/>
      <c r="F28" s="502"/>
    </row>
    <row r="29" spans="1:6" x14ac:dyDescent="0.25">
      <c r="A29" s="875" t="s">
        <v>728</v>
      </c>
      <c r="B29" s="511" t="s">
        <v>51</v>
      </c>
      <c r="C29" s="512"/>
      <c r="D29" s="512"/>
      <c r="E29" s="512"/>
      <c r="F29" s="825"/>
    </row>
    <row r="30" spans="1:6" x14ac:dyDescent="0.25">
      <c r="A30" s="876"/>
      <c r="B30" s="511" t="s">
        <v>50</v>
      </c>
      <c r="C30" s="515" t="s">
        <v>306</v>
      </c>
      <c r="D30" s="515" t="s">
        <v>306</v>
      </c>
      <c r="E30" s="515" t="s">
        <v>306</v>
      </c>
      <c r="F30" s="826"/>
    </row>
    <row r="31" spans="1:6" x14ac:dyDescent="0.25">
      <c r="A31" s="875" t="s">
        <v>729</v>
      </c>
      <c r="B31" s="511" t="s">
        <v>51</v>
      </c>
      <c r="C31" s="516">
        <v>0</v>
      </c>
      <c r="D31" s="516">
        <v>0</v>
      </c>
      <c r="E31" s="516">
        <v>0</v>
      </c>
      <c r="F31" s="825"/>
    </row>
    <row r="32" spans="1:6" x14ac:dyDescent="0.25">
      <c r="A32" s="876"/>
      <c r="B32" s="511" t="s">
        <v>50</v>
      </c>
      <c r="C32" s="515" t="s">
        <v>306</v>
      </c>
      <c r="D32" s="515" t="s">
        <v>306</v>
      </c>
      <c r="E32" s="515" t="s">
        <v>306</v>
      </c>
      <c r="F32" s="826"/>
    </row>
    <row r="33" spans="1:6" x14ac:dyDescent="0.25">
      <c r="A33" s="875" t="s">
        <v>730</v>
      </c>
      <c r="B33" s="511" t="s">
        <v>51</v>
      </c>
      <c r="C33" s="516">
        <v>0</v>
      </c>
      <c r="D33" s="516">
        <v>0</v>
      </c>
      <c r="E33" s="516">
        <v>0</v>
      </c>
      <c r="F33" s="825"/>
    </row>
    <row r="34" spans="1:6" x14ac:dyDescent="0.25">
      <c r="A34" s="876"/>
      <c r="B34" s="511" t="s">
        <v>50</v>
      </c>
      <c r="C34" s="515" t="s">
        <v>306</v>
      </c>
      <c r="D34" s="515" t="s">
        <v>306</v>
      </c>
      <c r="E34" s="515" t="s">
        <v>306</v>
      </c>
      <c r="F34" s="826"/>
    </row>
    <row r="35" spans="1:6" x14ac:dyDescent="0.25">
      <c r="A35" s="518"/>
      <c r="B35" s="518"/>
      <c r="C35" s="518"/>
      <c r="D35" s="518"/>
      <c r="E35" s="518"/>
      <c r="F35" s="518"/>
    </row>
    <row r="36" spans="1:6" x14ac:dyDescent="0.25">
      <c r="A36" s="518"/>
      <c r="B36" s="518"/>
      <c r="C36" s="518"/>
      <c r="D36" s="518"/>
      <c r="E36" s="518"/>
      <c r="F36" s="518"/>
    </row>
    <row r="37" spans="1:6" ht="27" x14ac:dyDescent="0.25">
      <c r="A37" s="877" t="s">
        <v>731</v>
      </c>
      <c r="B37" s="878"/>
      <c r="C37" s="878"/>
      <c r="D37" s="878"/>
      <c r="E37" s="878"/>
      <c r="F37" s="879"/>
    </row>
    <row r="38" spans="1:6" x14ac:dyDescent="0.25">
      <c r="A38" s="510" t="s">
        <v>704</v>
      </c>
      <c r="B38" s="828" t="s">
        <v>705</v>
      </c>
      <c r="C38" s="829"/>
      <c r="D38" s="829"/>
      <c r="E38" s="829"/>
      <c r="F38" s="830"/>
    </row>
    <row r="39" spans="1:6" ht="30" x14ac:dyDescent="0.25">
      <c r="A39" s="510" t="s">
        <v>706</v>
      </c>
      <c r="B39" s="828" t="s">
        <v>732</v>
      </c>
      <c r="C39" s="829"/>
      <c r="D39" s="829"/>
      <c r="E39" s="829"/>
      <c r="F39" s="830"/>
    </row>
    <row r="40" spans="1:6" x14ac:dyDescent="0.25">
      <c r="A40" s="869" t="s">
        <v>708</v>
      </c>
      <c r="B40" s="870"/>
      <c r="C40" s="870"/>
      <c r="D40" s="870"/>
      <c r="E40" s="870"/>
      <c r="F40" s="871"/>
    </row>
    <row r="41" spans="1:6" ht="30" x14ac:dyDescent="0.25">
      <c r="A41" s="510" t="s">
        <v>709</v>
      </c>
      <c r="B41" s="504"/>
      <c r="C41" s="505" t="s">
        <v>710</v>
      </c>
      <c r="D41" s="504"/>
      <c r="E41" s="505" t="s">
        <v>711</v>
      </c>
      <c r="F41" s="560"/>
    </row>
    <row r="42" spans="1:6" ht="15.75" thickBot="1" x14ac:dyDescent="0.3">
      <c r="A42" s="510" t="s">
        <v>712</v>
      </c>
      <c r="B42" s="880"/>
      <c r="C42" s="881"/>
      <c r="D42" s="881"/>
      <c r="E42" s="881"/>
      <c r="F42" s="882"/>
    </row>
    <row r="43" spans="1:6" ht="15.75" thickBot="1" x14ac:dyDescent="0.3">
      <c r="A43" s="555"/>
      <c r="B43" s="556"/>
      <c r="C43" s="556"/>
      <c r="D43" s="556"/>
      <c r="E43" s="556"/>
      <c r="F43" s="557"/>
    </row>
    <row r="44" spans="1:6" x14ac:dyDescent="0.25">
      <c r="A44" s="872"/>
      <c r="B44" s="883"/>
      <c r="C44" s="505" t="s">
        <v>713</v>
      </c>
      <c r="D44" s="505" t="s">
        <v>714</v>
      </c>
      <c r="E44" s="505" t="s">
        <v>715</v>
      </c>
      <c r="F44" s="873" t="s">
        <v>716</v>
      </c>
    </row>
    <row r="45" spans="1:6" ht="28.5" x14ac:dyDescent="0.25">
      <c r="A45" s="835"/>
      <c r="B45" s="837"/>
      <c r="C45" s="560" t="s">
        <v>717</v>
      </c>
      <c r="D45" s="560" t="s">
        <v>717</v>
      </c>
      <c r="E45" s="560" t="s">
        <v>717</v>
      </c>
      <c r="F45" s="874"/>
    </row>
    <row r="46" spans="1:6" x14ac:dyDescent="0.25">
      <c r="A46" s="869" t="s">
        <v>718</v>
      </c>
      <c r="B46" s="870"/>
      <c r="C46" s="870"/>
      <c r="D46" s="870"/>
      <c r="E46" s="870"/>
      <c r="F46" s="871"/>
    </row>
    <row r="47" spans="1:6" ht="45" x14ac:dyDescent="0.25">
      <c r="A47" s="510" t="s">
        <v>733</v>
      </c>
      <c r="B47" s="511" t="s">
        <v>51</v>
      </c>
      <c r="C47" s="512"/>
      <c r="D47" s="512"/>
      <c r="E47" s="512"/>
      <c r="F47" s="513"/>
    </row>
    <row r="48" spans="1:6" x14ac:dyDescent="0.25">
      <c r="A48" s="823" t="s">
        <v>720</v>
      </c>
      <c r="B48" s="511" t="s">
        <v>51</v>
      </c>
      <c r="C48" s="512"/>
      <c r="D48" s="512"/>
      <c r="E48" s="512"/>
      <c r="F48" s="825"/>
    </row>
    <row r="49" spans="1:6" x14ac:dyDescent="0.25">
      <c r="A49" s="824"/>
      <c r="B49" s="511" t="s">
        <v>50</v>
      </c>
      <c r="C49" s="515" t="s">
        <v>306</v>
      </c>
      <c r="D49" s="515" t="s">
        <v>306</v>
      </c>
      <c r="E49" s="515" t="s">
        <v>306</v>
      </c>
      <c r="F49" s="826"/>
    </row>
    <row r="50" spans="1:6" x14ac:dyDescent="0.25">
      <c r="A50" s="869" t="s">
        <v>721</v>
      </c>
      <c r="B50" s="870"/>
      <c r="C50" s="870"/>
      <c r="D50" s="870"/>
      <c r="E50" s="870"/>
      <c r="F50" s="871"/>
    </row>
    <row r="51" spans="1:6" x14ac:dyDescent="0.25">
      <c r="A51" s="823" t="s">
        <v>722</v>
      </c>
      <c r="B51" s="511" t="s">
        <v>51</v>
      </c>
      <c r="C51" s="512"/>
      <c r="D51" s="512"/>
      <c r="E51" s="512"/>
      <c r="F51" s="825"/>
    </row>
    <row r="52" spans="1:6" x14ac:dyDescent="0.25">
      <c r="A52" s="824"/>
      <c r="B52" s="511" t="s">
        <v>50</v>
      </c>
      <c r="C52" s="515" t="s">
        <v>306</v>
      </c>
      <c r="D52" s="515" t="s">
        <v>306</v>
      </c>
      <c r="E52" s="515" t="s">
        <v>306</v>
      </c>
      <c r="F52" s="826"/>
    </row>
    <row r="53" spans="1:6" x14ac:dyDescent="0.25">
      <c r="A53" s="823" t="s">
        <v>723</v>
      </c>
      <c r="B53" s="511" t="s">
        <v>51</v>
      </c>
      <c r="C53" s="512"/>
      <c r="D53" s="512"/>
      <c r="E53" s="512"/>
      <c r="F53" s="825"/>
    </row>
    <row r="54" spans="1:6" x14ac:dyDescent="0.25">
      <c r="A54" s="824"/>
      <c r="B54" s="511" t="s">
        <v>50</v>
      </c>
      <c r="C54" s="515" t="s">
        <v>306</v>
      </c>
      <c r="D54" s="515" t="s">
        <v>306</v>
      </c>
      <c r="E54" s="515" t="s">
        <v>306</v>
      </c>
      <c r="F54" s="826"/>
    </row>
    <row r="55" spans="1:6" x14ac:dyDescent="0.25">
      <c r="A55" s="823" t="s">
        <v>724</v>
      </c>
      <c r="B55" s="511" t="s">
        <v>51</v>
      </c>
      <c r="C55" s="516">
        <v>0</v>
      </c>
      <c r="D55" s="516">
        <v>0</v>
      </c>
      <c r="E55" s="516">
        <v>0</v>
      </c>
      <c r="F55" s="825"/>
    </row>
    <row r="56" spans="1:6" x14ac:dyDescent="0.25">
      <c r="A56" s="824"/>
      <c r="B56" s="511" t="s">
        <v>50</v>
      </c>
      <c r="C56" s="515" t="s">
        <v>306</v>
      </c>
      <c r="D56" s="515" t="s">
        <v>306</v>
      </c>
      <c r="E56" s="515" t="s">
        <v>306</v>
      </c>
      <c r="F56" s="826"/>
    </row>
    <row r="57" spans="1:6" x14ac:dyDescent="0.25">
      <c r="A57" s="869" t="s">
        <v>725</v>
      </c>
      <c r="B57" s="870"/>
      <c r="C57" s="870"/>
      <c r="D57" s="870"/>
      <c r="E57" s="870"/>
      <c r="F57" s="871"/>
    </row>
    <row r="58" spans="1:6" x14ac:dyDescent="0.25">
      <c r="A58" s="823" t="s">
        <v>726</v>
      </c>
      <c r="B58" s="511" t="s">
        <v>51</v>
      </c>
      <c r="C58" s="516">
        <v>0</v>
      </c>
      <c r="D58" s="516">
        <v>0</v>
      </c>
      <c r="E58" s="516">
        <v>0</v>
      </c>
      <c r="F58" s="825"/>
    </row>
    <row r="59" spans="1:6" x14ac:dyDescent="0.25">
      <c r="A59" s="824"/>
      <c r="B59" s="511" t="s">
        <v>50</v>
      </c>
      <c r="C59" s="515" t="s">
        <v>306</v>
      </c>
      <c r="D59" s="515" t="s">
        <v>306</v>
      </c>
      <c r="E59" s="515" t="s">
        <v>306</v>
      </c>
      <c r="F59" s="826"/>
    </row>
    <row r="60" spans="1:6" x14ac:dyDescent="0.25">
      <c r="A60" s="869" t="s">
        <v>727</v>
      </c>
      <c r="B60" s="870"/>
      <c r="C60" s="870"/>
      <c r="D60" s="870"/>
      <c r="E60" s="870"/>
      <c r="F60" s="871"/>
    </row>
    <row r="61" spans="1:6" x14ac:dyDescent="0.25">
      <c r="A61" s="823" t="s">
        <v>728</v>
      </c>
      <c r="B61" s="511" t="s">
        <v>51</v>
      </c>
      <c r="C61" s="512"/>
      <c r="D61" s="512"/>
      <c r="E61" s="512"/>
      <c r="F61" s="825"/>
    </row>
    <row r="62" spans="1:6" x14ac:dyDescent="0.25">
      <c r="A62" s="824"/>
      <c r="B62" s="511" t="s">
        <v>50</v>
      </c>
      <c r="C62" s="515" t="s">
        <v>306</v>
      </c>
      <c r="D62" s="515" t="s">
        <v>306</v>
      </c>
      <c r="E62" s="515" t="s">
        <v>306</v>
      </c>
      <c r="F62" s="826"/>
    </row>
    <row r="63" spans="1:6" x14ac:dyDescent="0.25">
      <c r="A63" s="823" t="s">
        <v>729</v>
      </c>
      <c r="B63" s="511" t="s">
        <v>51</v>
      </c>
      <c r="C63" s="516">
        <v>0</v>
      </c>
      <c r="D63" s="516">
        <v>0</v>
      </c>
      <c r="E63" s="516">
        <v>0</v>
      </c>
      <c r="F63" s="825"/>
    </row>
    <row r="64" spans="1:6" x14ac:dyDescent="0.25">
      <c r="A64" s="824"/>
      <c r="B64" s="511" t="s">
        <v>50</v>
      </c>
      <c r="C64" s="515" t="s">
        <v>306</v>
      </c>
      <c r="D64" s="515" t="s">
        <v>306</v>
      </c>
      <c r="E64" s="515" t="s">
        <v>306</v>
      </c>
      <c r="F64" s="826"/>
    </row>
    <row r="65" spans="1:6" x14ac:dyDescent="0.25">
      <c r="A65" s="823" t="s">
        <v>730</v>
      </c>
      <c r="B65" s="511" t="s">
        <v>51</v>
      </c>
      <c r="C65" s="516">
        <v>0</v>
      </c>
      <c r="D65" s="516">
        <v>0</v>
      </c>
      <c r="E65" s="516">
        <v>0</v>
      </c>
      <c r="F65" s="825"/>
    </row>
    <row r="66" spans="1:6" x14ac:dyDescent="0.25">
      <c r="A66" s="824"/>
      <c r="B66" s="511" t="s">
        <v>50</v>
      </c>
      <c r="C66" s="515" t="s">
        <v>306</v>
      </c>
      <c r="D66" s="515" t="s">
        <v>306</v>
      </c>
      <c r="E66" s="515" t="s">
        <v>306</v>
      </c>
      <c r="F66" s="826"/>
    </row>
    <row r="67" spans="1:6" x14ac:dyDescent="0.25">
      <c r="A67" s="868" t="s">
        <v>673</v>
      </c>
      <c r="B67" s="868"/>
      <c r="C67" s="868"/>
      <c r="D67" s="868"/>
      <c r="E67" s="868"/>
      <c r="F67" s="868"/>
    </row>
    <row r="68" spans="1:6" x14ac:dyDescent="0.25">
      <c r="A68" s="868"/>
      <c r="B68" s="868"/>
      <c r="C68" s="868"/>
      <c r="D68" s="868"/>
      <c r="E68" s="868"/>
      <c r="F68" s="868"/>
    </row>
    <row r="69" spans="1:6" x14ac:dyDescent="0.25">
      <c r="A69" s="868"/>
      <c r="B69" s="868"/>
      <c r="C69" s="868"/>
      <c r="D69" s="868"/>
      <c r="E69" s="868"/>
      <c r="F69" s="868"/>
    </row>
    <row r="70" spans="1:6" x14ac:dyDescent="0.25">
      <c r="A70" s="868"/>
      <c r="B70" s="868"/>
      <c r="C70" s="868"/>
      <c r="D70" s="868"/>
      <c r="E70" s="868"/>
      <c r="F70" s="868"/>
    </row>
    <row r="71" spans="1:6" x14ac:dyDescent="0.25">
      <c r="A71" s="868"/>
      <c r="B71" s="868"/>
      <c r="C71" s="868"/>
      <c r="D71" s="868"/>
      <c r="E71" s="868"/>
      <c r="F71" s="868"/>
    </row>
    <row r="72" spans="1:6" x14ac:dyDescent="0.25">
      <c r="A72" s="868"/>
      <c r="B72" s="868"/>
      <c r="C72" s="868"/>
      <c r="D72" s="868"/>
      <c r="E72" s="868"/>
      <c r="F72" s="868"/>
    </row>
    <row r="73" spans="1:6" x14ac:dyDescent="0.25">
      <c r="A73" s="868"/>
      <c r="B73" s="868"/>
      <c r="C73" s="868"/>
      <c r="D73" s="868"/>
      <c r="E73" s="868"/>
      <c r="F73" s="868"/>
    </row>
    <row r="74" spans="1:6" x14ac:dyDescent="0.25">
      <c r="A74" s="868"/>
      <c r="B74" s="868"/>
      <c r="C74" s="868"/>
      <c r="D74" s="868"/>
      <c r="E74" s="868"/>
      <c r="F74" s="868"/>
    </row>
    <row r="75" spans="1:6" x14ac:dyDescent="0.25">
      <c r="A75" s="868"/>
      <c r="B75" s="868"/>
      <c r="C75" s="868"/>
      <c r="D75" s="868"/>
      <c r="E75" s="868"/>
      <c r="F75" s="868"/>
    </row>
    <row r="76" spans="1:6" x14ac:dyDescent="0.25">
      <c r="A76" s="868"/>
      <c r="B76" s="868"/>
      <c r="C76" s="868"/>
      <c r="D76" s="868"/>
      <c r="E76" s="868"/>
      <c r="F76" s="868"/>
    </row>
    <row r="77" spans="1:6" x14ac:dyDescent="0.25">
      <c r="A77" s="868"/>
      <c r="B77" s="868"/>
      <c r="C77" s="868"/>
      <c r="D77" s="868"/>
      <c r="E77" s="868"/>
      <c r="F77" s="868"/>
    </row>
  </sheetData>
  <mergeCells count="56">
    <mergeCell ref="A1:E1"/>
    <mergeCell ref="F1:F3"/>
    <mergeCell ref="A2:E2"/>
    <mergeCell ref="A3:D3"/>
    <mergeCell ref="A4:F4"/>
    <mergeCell ref="B6:F6"/>
    <mergeCell ref="A5:F5"/>
    <mergeCell ref="B7:F7"/>
    <mergeCell ref="B10:F10"/>
    <mergeCell ref="B12:B13"/>
    <mergeCell ref="F12:F13"/>
    <mergeCell ref="A29:A30"/>
    <mergeCell ref="F29:F30"/>
    <mergeCell ref="A19:A20"/>
    <mergeCell ref="F19:F20"/>
    <mergeCell ref="A21:A22"/>
    <mergeCell ref="F21:F22"/>
    <mergeCell ref="A16:A17"/>
    <mergeCell ref="F16:F17"/>
    <mergeCell ref="A23:A24"/>
    <mergeCell ref="F23:F24"/>
    <mergeCell ref="A26:A27"/>
    <mergeCell ref="F26:F27"/>
    <mergeCell ref="A44:A45"/>
    <mergeCell ref="F44:F45"/>
    <mergeCell ref="A31:A32"/>
    <mergeCell ref="F31:F32"/>
    <mergeCell ref="B39:F39"/>
    <mergeCell ref="A33:A34"/>
    <mergeCell ref="F33:F34"/>
    <mergeCell ref="A37:F37"/>
    <mergeCell ref="B38:F38"/>
    <mergeCell ref="A40:F40"/>
    <mergeCell ref="B42:F42"/>
    <mergeCell ref="B44:B45"/>
    <mergeCell ref="A46:F46"/>
    <mergeCell ref="A48:A49"/>
    <mergeCell ref="F48:F49"/>
    <mergeCell ref="A50:F50"/>
    <mergeCell ref="A61:A62"/>
    <mergeCell ref="F61:F62"/>
    <mergeCell ref="A51:A52"/>
    <mergeCell ref="F51:F52"/>
    <mergeCell ref="A53:A54"/>
    <mergeCell ref="F53:F54"/>
    <mergeCell ref="A55:A56"/>
    <mergeCell ref="F55:F56"/>
    <mergeCell ref="A57:F57"/>
    <mergeCell ref="A58:A59"/>
    <mergeCell ref="F58:F59"/>
    <mergeCell ref="A60:F60"/>
    <mergeCell ref="A63:A64"/>
    <mergeCell ref="F63:F64"/>
    <mergeCell ref="A65:A66"/>
    <mergeCell ref="F65:F66"/>
    <mergeCell ref="A67:F7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B0FA-B040-492D-9E6E-548DF88E58DD}">
  <dimension ref="A1:W92"/>
  <sheetViews>
    <sheetView tabSelected="1" workbookViewId="0">
      <selection activeCell="H10" sqref="H10"/>
    </sheetView>
  </sheetViews>
  <sheetFormatPr defaultColWidth="10.28515625" defaultRowHeight="15" x14ac:dyDescent="0.25"/>
  <cols>
    <col min="1" max="1" width="12.85546875" style="898" customWidth="1"/>
    <col min="2" max="5" width="11" style="898" customWidth="1"/>
    <col min="6" max="6" width="18.42578125" style="898" customWidth="1"/>
    <col min="7" max="7" width="85.7109375" style="898" customWidth="1"/>
    <col min="8" max="8" width="24.42578125" style="898" customWidth="1"/>
    <col min="9" max="16384" width="10.28515625" style="898"/>
  </cols>
  <sheetData>
    <row r="1" spans="1:23" ht="24.6" customHeight="1" x14ac:dyDescent="0.25">
      <c r="A1" s="891" t="s">
        <v>670</v>
      </c>
      <c r="B1" s="892"/>
      <c r="C1" s="892"/>
      <c r="D1" s="892"/>
      <c r="E1" s="892"/>
      <c r="F1" s="892"/>
      <c r="G1" s="893" t="str">
        <f ca="1">[4]Translations!$G$128</f>
        <v>Latest version updated 29 July 2022</v>
      </c>
      <c r="H1" s="894"/>
      <c r="I1" s="895"/>
      <c r="J1" s="896"/>
      <c r="K1" s="896"/>
      <c r="L1" s="896"/>
      <c r="M1" s="896"/>
      <c r="N1" s="896"/>
      <c r="O1" s="896"/>
      <c r="P1" s="897"/>
      <c r="Q1" s="897"/>
      <c r="R1" s="897"/>
      <c r="S1" s="897"/>
      <c r="T1" s="897"/>
      <c r="U1" s="897"/>
      <c r="V1" s="897"/>
      <c r="W1" s="897"/>
    </row>
    <row r="2" spans="1:23" ht="24.6" customHeight="1" x14ac:dyDescent="0.25">
      <c r="A2" s="864" t="s">
        <v>671</v>
      </c>
      <c r="B2" s="865"/>
      <c r="C2" s="865"/>
      <c r="D2" s="865"/>
      <c r="E2" s="865"/>
      <c r="F2" s="865"/>
      <c r="G2" s="899"/>
      <c r="H2" s="894"/>
      <c r="I2" s="895"/>
      <c r="J2" s="896"/>
      <c r="K2" s="896"/>
      <c r="L2" s="896"/>
      <c r="M2" s="896"/>
      <c r="N2" s="896"/>
      <c r="O2" s="896"/>
      <c r="P2" s="897"/>
      <c r="Q2" s="897"/>
      <c r="R2" s="897"/>
      <c r="S2" s="897"/>
      <c r="T2" s="897"/>
      <c r="U2" s="897"/>
      <c r="V2" s="897"/>
      <c r="W2" s="897"/>
    </row>
    <row r="3" spans="1:23" ht="24.6" customHeight="1" thickBot="1" x14ac:dyDescent="0.3">
      <c r="A3" s="864" t="s">
        <v>672</v>
      </c>
      <c r="B3" s="865"/>
      <c r="C3" s="865"/>
      <c r="D3" s="865"/>
      <c r="E3" s="865"/>
      <c r="F3" s="865"/>
      <c r="G3" s="899"/>
      <c r="H3" s="894"/>
      <c r="I3" s="895"/>
      <c r="J3" s="896"/>
      <c r="K3" s="896"/>
      <c r="L3" s="896"/>
      <c r="M3" s="896"/>
      <c r="N3" s="896"/>
      <c r="O3" s="896"/>
      <c r="P3" s="897"/>
      <c r="Q3" s="897"/>
      <c r="R3" s="897"/>
      <c r="S3" s="897"/>
      <c r="T3" s="897"/>
      <c r="U3" s="897"/>
      <c r="V3" s="897"/>
      <c r="W3" s="897"/>
    </row>
    <row r="4" spans="1:23" ht="12.75" hidden="1" customHeight="1" x14ac:dyDescent="0.25">
      <c r="A4" s="900"/>
      <c r="B4" s="900"/>
      <c r="C4" s="900"/>
      <c r="D4" s="900"/>
      <c r="E4" s="900"/>
      <c r="F4" s="900"/>
      <c r="G4" s="901"/>
      <c r="H4" s="894"/>
      <c r="I4" s="895"/>
      <c r="J4" s="896"/>
      <c r="K4" s="896"/>
      <c r="L4" s="896"/>
      <c r="M4" s="896"/>
      <c r="N4" s="896"/>
      <c r="O4" s="896"/>
      <c r="P4" s="897"/>
      <c r="Q4" s="897"/>
      <c r="R4" s="897"/>
      <c r="S4" s="897"/>
      <c r="T4" s="897"/>
      <c r="U4" s="897"/>
      <c r="V4" s="897"/>
      <c r="W4" s="897"/>
    </row>
    <row r="5" spans="1:23" ht="12.75" hidden="1" customHeight="1" x14ac:dyDescent="0.25">
      <c r="A5" s="900"/>
      <c r="B5" s="900"/>
      <c r="C5" s="900"/>
      <c r="D5" s="900"/>
      <c r="E5" s="900"/>
      <c r="F5" s="900"/>
      <c r="G5" s="901"/>
      <c r="H5" s="894"/>
      <c r="I5" s="895"/>
      <c r="J5" s="896"/>
      <c r="K5" s="896"/>
      <c r="L5" s="896"/>
      <c r="M5" s="896"/>
      <c r="N5" s="896"/>
      <c r="O5" s="896"/>
      <c r="P5" s="897"/>
      <c r="Q5" s="897"/>
      <c r="R5" s="897"/>
      <c r="S5" s="897"/>
      <c r="T5" s="897"/>
      <c r="U5" s="897"/>
      <c r="V5" s="897"/>
      <c r="W5" s="897"/>
    </row>
    <row r="6" spans="1:23" ht="30" customHeight="1" thickBot="1" x14ac:dyDescent="0.3">
      <c r="A6" s="902" t="s">
        <v>769</v>
      </c>
      <c r="B6" s="903" t="s">
        <v>770</v>
      </c>
      <c r="C6" s="904"/>
      <c r="D6" s="905"/>
      <c r="E6" s="906"/>
      <c r="F6" s="906"/>
      <c r="G6" s="907"/>
      <c r="H6" s="894"/>
      <c r="I6" s="895"/>
      <c r="J6" s="896"/>
      <c r="K6" s="896"/>
      <c r="L6" s="896"/>
      <c r="M6" s="896"/>
      <c r="N6" s="896"/>
      <c r="O6" s="896"/>
      <c r="P6" s="897"/>
      <c r="Q6" s="897"/>
      <c r="R6" s="897"/>
      <c r="S6" s="897"/>
      <c r="T6" s="897"/>
      <c r="U6" s="897"/>
      <c r="V6" s="897"/>
      <c r="W6" s="897"/>
    </row>
    <row r="7" spans="1:23" ht="11.25" hidden="1" customHeight="1" x14ac:dyDescent="0.25">
      <c r="A7" s="900"/>
      <c r="B7" s="900"/>
      <c r="C7" s="900"/>
      <c r="D7" s="900"/>
      <c r="E7" s="900"/>
      <c r="F7" s="900"/>
      <c r="G7" s="901"/>
      <c r="H7" s="894"/>
      <c r="I7" s="895"/>
      <c r="J7" s="896"/>
      <c r="K7" s="896"/>
      <c r="L7" s="896"/>
      <c r="M7" s="896"/>
      <c r="N7" s="896"/>
      <c r="O7" s="896"/>
      <c r="P7" s="897"/>
      <c r="Q7" s="897"/>
      <c r="R7" s="897"/>
      <c r="S7" s="897"/>
      <c r="T7" s="897"/>
      <c r="U7" s="897"/>
      <c r="V7" s="897"/>
      <c r="W7" s="897"/>
    </row>
    <row r="8" spans="1:23" ht="30" customHeight="1" thickBot="1" x14ac:dyDescent="0.3">
      <c r="A8" s="908" t="str">
        <f ca="1">[4]Translations!G3</f>
        <v>Instructions - RSSH CHW Gap Tables</v>
      </c>
      <c r="B8" s="908"/>
      <c r="C8" s="908"/>
      <c r="D8" s="908"/>
      <c r="E8" s="908"/>
      <c r="F8" s="908"/>
      <c r="G8" s="909"/>
      <c r="H8" s="910"/>
    </row>
    <row r="9" spans="1:23" ht="30" customHeight="1" thickBot="1" x14ac:dyDescent="0.3">
      <c r="A9" s="911" t="str">
        <f ca="1">[4]Translations!G4</f>
        <v xml:space="preserve">Instructions for filling RSSH CHW programmatic gap table: </v>
      </c>
      <c r="B9" s="912"/>
      <c r="C9" s="912"/>
      <c r="D9" s="912"/>
      <c r="E9" s="912"/>
      <c r="F9" s="912"/>
      <c r="G9" s="913"/>
      <c r="H9" s="910"/>
    </row>
    <row r="10" spans="1:23" ht="177" customHeight="1" x14ac:dyDescent="0.25">
      <c r="A10" s="914" t="str">
        <f ca="1">[4]Translations!G5</f>
        <v>Completion of the CHW programmatic gap tables is mandatory for all funding requests requesting funds for CHWs (all types, including K&amp;VP peers) or CHW supervisors. This applies to all funding requests (disease funding requests and RSSH funding requests). Complete the programmatic gap tables for remuneration, training, supervision, equipment, referral and counter-referral, and HMIS and M&amp;E costs. If funding for more than one type of CHW is being requested, please indicate the types of CHWs in row 6 of the "CHW" tab and provide the requested data combined for all of the relevant CHWs (it is not necessary to provide separate tabs for each type of CHW). 
For guidance when completing these programmatic gap tables, please refer to the Modular Framework handbook and the Global Fund RSSH Information Note, which includes reference to relevant technical guidance documents.   
If your country is eligible for non-malaria iCCM commodities (indicated in your allocation letter) please complete the tab "non-malaria iCCM commodities".</v>
      </c>
      <c r="B10" s="892"/>
      <c r="C10" s="892"/>
      <c r="D10" s="892"/>
      <c r="E10" s="892"/>
      <c r="F10" s="892"/>
      <c r="G10" s="915"/>
    </row>
    <row r="11" spans="1:23" ht="45" customHeight="1" thickBot="1" x14ac:dyDescent="0.3">
      <c r="A11" s="916" t="str">
        <f ca="1">[4]Translations!G6</f>
        <v xml:space="preserve">Blank cells highlighted in white require input. Cells highlighted in purple and gray will be filled automatically. See below instructions for each table.
</v>
      </c>
      <c r="B11" s="917"/>
      <c r="C11" s="917"/>
      <c r="D11" s="917"/>
      <c r="E11" s="917"/>
      <c r="F11" s="917"/>
      <c r="G11" s="918"/>
    </row>
    <row r="12" spans="1:23" ht="30" customHeight="1" thickBot="1" x14ac:dyDescent="0.3">
      <c r="A12" s="919" t="str">
        <f ca="1">[4]Translations!$G$84</f>
        <v>The Modular Framework -  https://www.theglobalfund.org/media/4309/fundingmodel_modularframework_handbook_en.pdf</v>
      </c>
      <c r="B12" s="920"/>
      <c r="C12" s="920"/>
      <c r="D12" s="920"/>
      <c r="E12" s="920"/>
      <c r="F12" s="920"/>
      <c r="G12" s="921"/>
    </row>
    <row r="13" spans="1:23" ht="30" customHeight="1" thickBot="1" x14ac:dyDescent="0.3">
      <c r="A13" s="919" t="str">
        <f ca="1">[4]Translations!$G$85</f>
        <v>Global Fund RSSH Information Note - https://www.theglobalfund.org/media/4759/core_resilientsustainablesystemsforhealth_infonote_en.pdf</v>
      </c>
      <c r="B13" s="920"/>
      <c r="C13" s="920"/>
      <c r="D13" s="920"/>
      <c r="E13" s="920"/>
      <c r="F13" s="920"/>
      <c r="G13" s="921"/>
    </row>
    <row r="14" spans="1:23" ht="30" customHeight="1" x14ac:dyDescent="0.25">
      <c r="A14" s="922" t="str">
        <f ca="1">[4]Translations!A3</f>
        <v>"RSSH - CHW Tables" tab</v>
      </c>
      <c r="B14" s="923"/>
      <c r="C14" s="923"/>
      <c r="D14" s="923"/>
      <c r="E14" s="923"/>
      <c r="F14" s="923"/>
      <c r="G14" s="924"/>
    </row>
    <row r="15" spans="1:23" ht="30" customHeight="1" x14ac:dyDescent="0.25">
      <c r="A15" s="925" t="str">
        <f>[4]Translations!H7</f>
        <v>CHW Programmatic Gap Table 1 - Coverage of remuneration costs</v>
      </c>
      <c r="B15" s="926"/>
      <c r="C15" s="926"/>
      <c r="D15" s="926"/>
      <c r="E15" s="926"/>
      <c r="F15" s="926"/>
      <c r="G15" s="927"/>
      <c r="H15" s="910"/>
    </row>
    <row r="16" spans="1:23" ht="30" customHeight="1" x14ac:dyDescent="0.25">
      <c r="A16" s="928" t="str">
        <f ca="1">[4]Translations!G8</f>
        <v>Indicator: 
Percentage of CHWs remunerated.</v>
      </c>
      <c r="B16" s="929"/>
      <c r="C16" s="929"/>
      <c r="D16" s="929"/>
      <c r="E16" s="929"/>
      <c r="F16" s="929"/>
      <c r="G16" s="930"/>
    </row>
    <row r="17" spans="1:7" ht="45.6" customHeight="1" x14ac:dyDescent="0.25">
      <c r="A17" s="928" t="str">
        <f ca="1">[4]Translations!$G9</f>
        <v>Current estimated country need:
1) "A" refers to the total estimated number of CHWs needed by year (may be higher than the NSP target).
2) "B" refers to country targets for number of CHWs needed per NSP or agreed number</v>
      </c>
      <c r="B17" s="929"/>
      <c r="C17" s="929"/>
      <c r="D17" s="929"/>
      <c r="E17" s="929"/>
      <c r="F17" s="929"/>
      <c r="G17" s="930"/>
    </row>
    <row r="18" spans="1:7" ht="72.95" customHeight="1" x14ac:dyDescent="0.25">
      <c r="A18" s="928" t="str">
        <f ca="1">[4]Translations!$G10</f>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
      <c r="B18" s="929"/>
      <c r="C18" s="929"/>
      <c r="D18" s="929"/>
      <c r="E18" s="929"/>
      <c r="F18" s="929"/>
      <c r="G18" s="930"/>
    </row>
    <row r="19" spans="1:7" ht="39" customHeight="1" x14ac:dyDescent="0.25">
      <c r="A19" s="928" t="str">
        <f ca="1">[4]Translations!$G11</f>
        <v>Programmatic gap:
Refers to the expected annual gap in meeting the target.</v>
      </c>
      <c r="B19" s="929"/>
      <c r="C19" s="929"/>
      <c r="D19" s="929"/>
      <c r="E19" s="929"/>
      <c r="F19" s="929"/>
      <c r="G19" s="930"/>
    </row>
    <row r="20" spans="1:7" ht="60.6" customHeight="1" x14ac:dyDescent="0.25">
      <c r="A20" s="928" t="str">
        <f ca="1">[4]Translations!$G12</f>
        <v>Country target covered with the allocation amounts: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v>
      </c>
      <c r="B20" s="929"/>
      <c r="C20" s="929"/>
      <c r="D20" s="929"/>
      <c r="E20" s="929"/>
      <c r="F20" s="929"/>
      <c r="G20" s="930"/>
    </row>
    <row r="21" spans="1:7" ht="30.6" customHeight="1" x14ac:dyDescent="0.25">
      <c r="A21" s="928" t="str">
        <f ca="1">[4]Translations!$G13</f>
        <v>Comments/Assumptions:
For C2, specify the number of CHWs to be supported by source of non-GF external funding</v>
      </c>
      <c r="B21" s="929"/>
      <c r="C21" s="929"/>
      <c r="D21" s="929"/>
      <c r="E21" s="929"/>
      <c r="F21" s="929"/>
      <c r="G21" s="930"/>
    </row>
    <row r="22" spans="1:7" ht="30" customHeight="1" x14ac:dyDescent="0.25">
      <c r="A22" s="925" t="str">
        <f ca="1">[4]Translations!$G14</f>
        <v>CHW Programmatic Gap Table 2 - Coverage of competency-based pre-service training and certification costs</v>
      </c>
      <c r="B22" s="926"/>
      <c r="C22" s="926"/>
      <c r="D22" s="926"/>
      <c r="E22" s="926"/>
      <c r="F22" s="926"/>
      <c r="G22" s="927"/>
    </row>
    <row r="23" spans="1:7" ht="33.950000000000003" customHeight="1" x14ac:dyDescent="0.25">
      <c r="A23" s="928" t="str">
        <f ca="1">[4]Translations!G15</f>
        <v xml:space="preserve">Indicator:
Percentage of CHWs who received competency-based pre-service training and certification. </v>
      </c>
      <c r="B23" s="929"/>
      <c r="C23" s="929"/>
      <c r="D23" s="929"/>
      <c r="E23" s="929"/>
      <c r="F23" s="929"/>
      <c r="G23" s="930"/>
    </row>
    <row r="24" spans="1:7" ht="61.5" customHeight="1" x14ac:dyDescent="0.25">
      <c r="A24" s="928" t="str">
        <f ca="1">[4]Translations!G16</f>
        <v>Current estimated country need:
1) "A" refers to the total estimated number of CHWs needed by year (may be higher than the NSP target).
2) "B" refers to country targets for number of CHWs needed per NSP or agreed number.</v>
      </c>
      <c r="B24" s="929"/>
      <c r="C24" s="929"/>
      <c r="D24" s="929"/>
      <c r="E24" s="929"/>
      <c r="F24" s="929"/>
      <c r="G24" s="930"/>
    </row>
    <row r="25" spans="1:7" ht="107.1" customHeight="1" x14ac:dyDescent="0.25">
      <c r="A25" s="928" t="str">
        <f ca="1">[4]Translations!G17</f>
        <v>Country target already covered:
1) "C1" refers to the number of CHWs who are to receive competency-based pre-service training and certification through domestic resources.
2) "C2" refers to the number of CHWs who are to receive competency-based pre-service training and certification through non-Global Fund external resources. 
3) "C" refers to the number of CHWs who are to receive competency-based pre-service training and certification through domestic + non-Global fund external resources.</v>
      </c>
      <c r="B25" s="929"/>
      <c r="C25" s="929"/>
      <c r="D25" s="929"/>
      <c r="E25" s="929"/>
      <c r="F25" s="929"/>
      <c r="G25" s="930"/>
    </row>
    <row r="26" spans="1:7" ht="53.45" customHeight="1" x14ac:dyDescent="0.25">
      <c r="A26" s="928" t="str">
        <f ca="1">[4]Translations!G18</f>
        <v>Programmatic gap:
Refers to the expected annual gap in meeting the target.</v>
      </c>
      <c r="B26" s="929"/>
      <c r="C26" s="929"/>
      <c r="D26" s="929"/>
      <c r="E26" s="929"/>
      <c r="F26" s="929"/>
      <c r="G26" s="930"/>
    </row>
    <row r="27" spans="1:7" ht="79.5" customHeight="1" x14ac:dyDescent="0.25">
      <c r="A27" s="928" t="str">
        <f ca="1">[4]Translations!G19</f>
        <v xml:space="preserve">Country target to be covered with the allocation amount
1) "E" refers to the number of CHWs who are to receive competency-based pre-service training and certification through the allocation amount.
2) "F" refers to the number of CHWs who are to receive competency-based pre-service training and certification through all sources.
3) "G" refers to the remaining gap to country target. </v>
      </c>
      <c r="B27" s="929"/>
      <c r="C27" s="929"/>
      <c r="D27" s="929"/>
      <c r="E27" s="929"/>
      <c r="F27" s="929"/>
      <c r="G27" s="930"/>
    </row>
    <row r="28" spans="1:7" ht="75.75" customHeight="1" x14ac:dyDescent="0.25">
      <c r="A28" s="928" t="str">
        <f ca="1">[4]Translations!G20</f>
        <v>Comments/Assumptions:
For C2, specify the number of CHWs to be supported by source of non-Global Fund external funding.</v>
      </c>
      <c r="B28" s="929"/>
      <c r="C28" s="929"/>
      <c r="D28" s="929"/>
      <c r="E28" s="929"/>
      <c r="F28" s="929"/>
      <c r="G28" s="930"/>
    </row>
    <row r="29" spans="1:7" ht="30" customHeight="1" x14ac:dyDescent="0.25">
      <c r="A29" s="925" t="str">
        <f ca="1">[4]Translations!G21</f>
        <v>CHW Programmatic Gap Table 3 - Coverage of competency-based in-service training costs</v>
      </c>
      <c r="B29" s="926"/>
      <c r="C29" s="926"/>
      <c r="D29" s="926"/>
      <c r="E29" s="926"/>
      <c r="F29" s="926"/>
      <c r="G29" s="927"/>
    </row>
    <row r="30" spans="1:7" ht="41.25" customHeight="1" x14ac:dyDescent="0.25">
      <c r="A30" s="928" t="str">
        <f ca="1">[4]Translations!G22</f>
        <v>Indicator:
Percentage of CHWs who received competency-based in-service training.</v>
      </c>
      <c r="B30" s="929"/>
      <c r="C30" s="929"/>
      <c r="D30" s="929"/>
      <c r="E30" s="929"/>
      <c r="F30" s="929"/>
      <c r="G30" s="930"/>
    </row>
    <row r="31" spans="1:7" ht="88.5" customHeight="1" x14ac:dyDescent="0.25">
      <c r="A31" s="928" t="str">
        <f ca="1">[4]Translations!G23</f>
        <v xml:space="preserve">Current estimated country need:
1) "A" refers to the total estimated number of CHWs needed by year (may be higher than the NSP target).
2) "B" refers to country targets for number of CHWs needed per NSP or agreed number. </v>
      </c>
      <c r="B31" s="929"/>
      <c r="C31" s="929"/>
      <c r="D31" s="929"/>
      <c r="E31" s="929"/>
      <c r="F31" s="929"/>
      <c r="G31" s="930"/>
    </row>
    <row r="32" spans="1:7" ht="77.099999999999994" customHeight="1" x14ac:dyDescent="0.25">
      <c r="A32" s="928" t="str">
        <f ca="1">[4]Translations!G24</f>
        <v>Country target already covered:
1) "C1" refers to the number of CHWs who are to receive competency-based in-service training through domestic resource.
2) "C2" refers to the number of CHWs who are to receive competency-based in-service training through non-Global Fund external resources.
3) "C" refers to the number of CHWs who are to receive competency-based in-service training through domestic + non-Global Fund external resources.</v>
      </c>
      <c r="B32" s="929"/>
      <c r="C32" s="929"/>
      <c r="D32" s="929"/>
      <c r="E32" s="929"/>
      <c r="F32" s="929"/>
      <c r="G32" s="930"/>
    </row>
    <row r="33" spans="1:8" ht="42.75" customHeight="1" x14ac:dyDescent="0.25">
      <c r="A33" s="928" t="str">
        <f ca="1">[4]Translations!G25</f>
        <v>Programmatic gap:
Refers to the expected annual gap in meeting the target.</v>
      </c>
      <c r="B33" s="929"/>
      <c r="C33" s="929"/>
      <c r="D33" s="929"/>
      <c r="E33" s="929"/>
      <c r="F33" s="929"/>
      <c r="G33" s="930"/>
    </row>
    <row r="34" spans="1:8" ht="75" customHeight="1" x14ac:dyDescent="0.25">
      <c r="A34" s="928" t="str">
        <f ca="1">[4]Translations!G26</f>
        <v>Country target to be covered with the allocation amount:
1) "E" refers to the number of CHWs who are to receive competency-based in-service training through the allocation amount.
2) "F" refers to the number of CHWs who are to receive competency-based in-service training through all sources.
3) "G" refers to the remaining gap to country target.</v>
      </c>
      <c r="B34" s="929"/>
      <c r="C34" s="929"/>
      <c r="D34" s="929"/>
      <c r="E34" s="929"/>
      <c r="F34" s="929"/>
      <c r="G34" s="930"/>
    </row>
    <row r="35" spans="1:8" ht="45.6" customHeight="1" x14ac:dyDescent="0.25">
      <c r="A35" s="928" t="str">
        <f ca="1">[4]Translations!$G27</f>
        <v>Comments/Assumptions:
For C2, the number of CHWs to be supported by source of non-Global Fund external funding.</v>
      </c>
      <c r="B35" s="929"/>
      <c r="C35" s="929"/>
      <c r="D35" s="929"/>
      <c r="E35" s="929"/>
      <c r="F35" s="929"/>
      <c r="G35" s="930"/>
    </row>
    <row r="36" spans="1:8" ht="30" customHeight="1" x14ac:dyDescent="0.25">
      <c r="A36" s="931" t="str">
        <f ca="1">[4]Translations!$G28</f>
        <v>CHW Programmatic Gap Table 4 - Coverage of integrated supportive supervision costs</v>
      </c>
      <c r="B36" s="932"/>
      <c r="C36" s="932"/>
      <c r="D36" s="932"/>
      <c r="E36" s="932"/>
      <c r="F36" s="932"/>
      <c r="G36" s="933"/>
    </row>
    <row r="37" spans="1:8" ht="53.45" customHeight="1" x14ac:dyDescent="0.25">
      <c r="A37" s="928" t="str">
        <f ca="1">[4]Translations!G29</f>
        <v xml:space="preserve">Indicator:
Percentage of CHWs who received integrated supportive supervision. </v>
      </c>
      <c r="B37" s="929"/>
      <c r="C37" s="929"/>
      <c r="D37" s="929"/>
      <c r="E37" s="929"/>
      <c r="F37" s="929"/>
      <c r="G37" s="930"/>
    </row>
    <row r="38" spans="1:8" ht="42.75" customHeight="1" x14ac:dyDescent="0.25">
      <c r="A38" s="928" t="str">
        <f ca="1">[4]Translations!G30</f>
        <v>Current estimated country need:
1) "A" refers to the total estimated number of CHWs needed by year (may be higher than the NSP target).
2) "B" refers to country targets for number of CHWs needed per NSP or agreed number.</v>
      </c>
      <c r="B38" s="929"/>
      <c r="C38" s="929"/>
      <c r="D38" s="929"/>
      <c r="E38" s="929"/>
      <c r="F38" s="929"/>
      <c r="G38" s="930"/>
    </row>
    <row r="39" spans="1:8" ht="69.75" customHeight="1" x14ac:dyDescent="0.25">
      <c r="A39" s="928" t="str">
        <f ca="1">[4]Translations!G31</f>
        <v>Country target already covered:
1) "C1" refers to the number of CHWs who are to receive integrated supportive supervision through domestic resources.
2) "C2" refers to the number of CHWs who are to receive integrated supportive supervision through non-Global Fund external resources.
3) "C" refers to the number of CHWs who are to receive integrated supportive supervision through domestic + non-Global Fund external resources.</v>
      </c>
      <c r="B39" s="929"/>
      <c r="C39" s="929"/>
      <c r="D39" s="929"/>
      <c r="E39" s="929"/>
      <c r="F39" s="929"/>
      <c r="G39" s="930"/>
    </row>
    <row r="40" spans="1:8" ht="40.5" customHeight="1" x14ac:dyDescent="0.25">
      <c r="A40" s="928" t="str">
        <f ca="1">[4]Translations!G32</f>
        <v>Programmatic gap:
Refers to the expected annual gap in meeting the target.</v>
      </c>
      <c r="B40" s="929"/>
      <c r="C40" s="929"/>
      <c r="D40" s="929"/>
      <c r="E40" s="929"/>
      <c r="F40" s="929"/>
      <c r="G40" s="930"/>
    </row>
    <row r="41" spans="1:8" ht="74.099999999999994" customHeight="1" x14ac:dyDescent="0.25">
      <c r="A41" s="928" t="str">
        <f ca="1">[4]Translations!G33</f>
        <v>Country target to be covered with the allocation amount:
1) "E" refers to the number of CHWs who are to receive integrated supportive supervision through the allocation amount.
2) "F" refers to the number of CHWs who are to receive integrated supportive supervision through all sources.
3) "G" refers to the remaining gap to country target</v>
      </c>
      <c r="B41" s="929"/>
      <c r="C41" s="929"/>
      <c r="D41" s="929"/>
      <c r="E41" s="929"/>
      <c r="F41" s="929"/>
      <c r="G41" s="930"/>
      <c r="H41" s="910"/>
    </row>
    <row r="42" spans="1:8" ht="96.95" customHeight="1" x14ac:dyDescent="0.25">
      <c r="A42" s="928" t="str">
        <f ca="1">[4]Translations!G34</f>
        <v>Comments/Assumptions:
1) Integrated supportive supervision costs include all costs needed to ensure quality, integrated supportive supervision of CHWs, including but not limited to: costs for recruitment, remuneration, training, equipment, and supervision of CHW supervisors, as well as implementation costs (e.g., travel costs, per diems) for supervision of CHWs. 
2) For C2, specify the number of CHWs to be supported by source of non-Global Fund external funding.</v>
      </c>
      <c r="B42" s="929"/>
      <c r="C42" s="929"/>
      <c r="D42" s="929"/>
      <c r="E42" s="929"/>
      <c r="F42" s="929"/>
      <c r="G42" s="930"/>
      <c r="H42" s="934"/>
    </row>
    <row r="43" spans="1:8" ht="30" customHeight="1" x14ac:dyDescent="0.25">
      <c r="A43" s="931" t="str">
        <f ca="1">[4]Translations!G35</f>
        <v>CHW Programmatic Gap Table 5 - Coverage of equipment costs</v>
      </c>
      <c r="B43" s="932"/>
      <c r="C43" s="932"/>
      <c r="D43" s="932"/>
      <c r="E43" s="932"/>
      <c r="F43" s="932"/>
      <c r="G43" s="933"/>
      <c r="H43" s="934"/>
    </row>
    <row r="44" spans="1:8" ht="51.75" customHeight="1" x14ac:dyDescent="0.25">
      <c r="A44" s="928" t="str">
        <f ca="1">[4]Translations!G36</f>
        <v xml:space="preserve">Indicator:
Percentage of equipped CHWs. </v>
      </c>
      <c r="B44" s="929"/>
      <c r="C44" s="929"/>
      <c r="D44" s="929"/>
      <c r="E44" s="929"/>
      <c r="F44" s="929"/>
      <c r="G44" s="930"/>
    </row>
    <row r="45" spans="1:8" ht="53.45" customHeight="1" x14ac:dyDescent="0.25">
      <c r="A45" s="928" t="str">
        <f ca="1">[4]Translations!G37</f>
        <v>Current estimated country need:
1) "A" refers to the total estimated number of CHWs needed by year (may be higher than the NSP target).
2) "B" refers to country targets for number of CHWs needed per NSP or agreed number.</v>
      </c>
      <c r="B45" s="929"/>
      <c r="C45" s="929"/>
      <c r="D45" s="929"/>
      <c r="E45" s="929"/>
      <c r="F45" s="929"/>
      <c r="G45" s="930"/>
    </row>
    <row r="46" spans="1:8" ht="62.45" customHeight="1" x14ac:dyDescent="0.25">
      <c r="A46" s="928" t="str">
        <f ca="1">[4]Translations!G38</f>
        <v>Country target already covered:
1) "C1" refers to the number of CHWs who are to be equipped through domestic resources.
2) "C2" refers to the number of CHWs who are to be equipped through non-GF external resources. 
3) "C" refers to the number of CHWs who are to be equipped through domestic + non-Global Fund external resources.</v>
      </c>
      <c r="B46" s="929"/>
      <c r="C46" s="929"/>
      <c r="D46" s="929"/>
      <c r="E46" s="929"/>
      <c r="F46" s="929"/>
      <c r="G46" s="930"/>
      <c r="H46" s="910"/>
    </row>
    <row r="47" spans="1:8" ht="41.1" customHeight="1" x14ac:dyDescent="0.25">
      <c r="A47" s="928" t="str">
        <f ca="1">[4]Translations!G39</f>
        <v>Programmatic gap:
Refers to the expected annual gap in meeting the target.</v>
      </c>
      <c r="B47" s="929"/>
      <c r="C47" s="929"/>
      <c r="D47" s="929"/>
      <c r="E47" s="929"/>
      <c r="F47" s="929"/>
      <c r="G47" s="930"/>
      <c r="H47" s="934"/>
    </row>
    <row r="48" spans="1:8" ht="83.1" customHeight="1" x14ac:dyDescent="0.25">
      <c r="A48" s="928" t="str">
        <f ca="1">[4]Translations!G40</f>
        <v>Country target to be covered with the allocation amount:
1) "E" refers to the number of CHWs who are to be equipped through the allocation amount. 
2) "F" refers to the number of CHWs who are to be equipped through all sources.
3) "G" refers to the remaining gap to country target</v>
      </c>
      <c r="B48" s="929"/>
      <c r="C48" s="929"/>
      <c r="D48" s="929"/>
      <c r="E48" s="929"/>
      <c r="F48" s="929"/>
      <c r="G48" s="930"/>
      <c r="H48" s="934"/>
    </row>
    <row r="49" spans="1:7" ht="92.45" customHeight="1" x14ac:dyDescent="0.25">
      <c r="A49" s="928" t="str">
        <f ca="1">[4]Translations!G41</f>
        <v>Comments/Assumptions:
1) Equipment depends on the role of the CHW and geography (rural versus urban). In rural contexts, the following should be considered: Transportation (e.g., bicycle inc. maintenance or motorcycle inc. maintenance and fuel or transportation allowance, depending on context/terrain (note if transport costs for referral / counter-referral are included here Table 8 is not needed) backpack, uniform, rain gear and boots, flashlight, thermometer, shakir tape, respiratory timers for respiratory illness. 
2) For C2, specify the number of CHWs to be supported by source of non-Global Fund external funding.</v>
      </c>
      <c r="B49" s="929"/>
      <c r="C49" s="929"/>
      <c r="D49" s="929"/>
      <c r="E49" s="929"/>
      <c r="F49" s="929"/>
      <c r="G49" s="930"/>
    </row>
    <row r="50" spans="1:7" ht="30" customHeight="1" x14ac:dyDescent="0.25">
      <c r="A50" s="931" t="str">
        <f ca="1">[4]Translations!G42</f>
        <v>CHW Programmatic Gap Table 6 - Coverage of PPE costs</v>
      </c>
      <c r="B50" s="932"/>
      <c r="C50" s="932"/>
      <c r="D50" s="932"/>
      <c r="E50" s="932"/>
      <c r="F50" s="932"/>
      <c r="G50" s="933"/>
    </row>
    <row r="51" spans="1:7" ht="48.6" customHeight="1" x14ac:dyDescent="0.25">
      <c r="A51" s="928" t="str">
        <f ca="1">[4]Translations!G43</f>
        <v>Indicator:
Percentage of CHWs protected with PPE.</v>
      </c>
      <c r="B51" s="929"/>
      <c r="C51" s="929"/>
      <c r="D51" s="929"/>
      <c r="E51" s="929"/>
      <c r="F51" s="929"/>
      <c r="G51" s="930"/>
    </row>
    <row r="52" spans="1:7" ht="57" customHeight="1" x14ac:dyDescent="0.25">
      <c r="A52" s="928" t="str">
        <f ca="1">[4]Translations!G44</f>
        <v>Current estimated country need: 
1) "A" refers to the total estimated number of CHWs needed by year (may be higher than the NSP target).
2) "B" refers to country targets for number of CHWs needed per NSP or agreed number.</v>
      </c>
      <c r="B52" s="929"/>
      <c r="C52" s="929"/>
      <c r="D52" s="929"/>
      <c r="E52" s="929"/>
      <c r="F52" s="929"/>
      <c r="G52" s="930"/>
    </row>
    <row r="53" spans="1:7" ht="83.45" customHeight="1" x14ac:dyDescent="0.25">
      <c r="A53" s="928" t="str">
        <f ca="1">[4]Translations!G45</f>
        <v>Country target already covered:
1) "C1" refers to the number of CHWs to be protected with PPE through domestic resources.
2) "C2" refers to the number of CHWs to be protected with PPE through non-GF external resources. 
3) "C" refers to the number of CHWs to be protected with PPE through domestic + non-Global Fund external resources.</v>
      </c>
      <c r="B53" s="929"/>
      <c r="C53" s="929"/>
      <c r="D53" s="929"/>
      <c r="E53" s="929"/>
      <c r="F53" s="929"/>
      <c r="G53" s="930"/>
    </row>
    <row r="54" spans="1:7" ht="63.95" customHeight="1" x14ac:dyDescent="0.25">
      <c r="A54" s="928" t="str">
        <f ca="1">[4]Translations!G46</f>
        <v>Programmatic gap:
Refers to the expected annual gap in meeting the target.</v>
      </c>
      <c r="B54" s="929"/>
      <c r="C54" s="929"/>
      <c r="D54" s="929"/>
      <c r="E54" s="929"/>
      <c r="F54" s="929"/>
      <c r="G54" s="930"/>
    </row>
    <row r="55" spans="1:7" ht="69" customHeight="1" x14ac:dyDescent="0.25">
      <c r="A55" s="928" t="str">
        <f ca="1">[4]Translations!G47</f>
        <v xml:space="preserve">Country target to be covered with the allocation amount:
1) "E" refers to the number of CHWs to be protected with PPE through the allocation amount. 
2) "F" refers to the number of CHWs to be protected with PPE through all sources.
3) "G" refers to the remaining gap to country target. </v>
      </c>
      <c r="B55" s="929"/>
      <c r="C55" s="929"/>
      <c r="D55" s="929"/>
      <c r="E55" s="929"/>
      <c r="F55" s="929"/>
      <c r="G55" s="930"/>
    </row>
    <row r="56" spans="1:7" ht="51" customHeight="1" x14ac:dyDescent="0.25">
      <c r="A56" s="928" t="str">
        <f ca="1">[4]Translations!G48</f>
        <v>Comments/Assumptions:
1) Types of PPE depend on the role of the CHW and national protocols for PPE.
2) For C2, specify the number of CHWs to be supported by source of non-Global Fund external funding.</v>
      </c>
      <c r="B56" s="929"/>
      <c r="C56" s="929"/>
      <c r="D56" s="929"/>
      <c r="E56" s="929"/>
      <c r="F56" s="929"/>
      <c r="G56" s="930"/>
    </row>
    <row r="57" spans="1:7" ht="30" customHeight="1" x14ac:dyDescent="0.25">
      <c r="A57" s="931" t="str">
        <f ca="1">[4]Translations!G49</f>
        <v>CHW Programmatic Gap Table 7 - Coverage of commodity costs</v>
      </c>
      <c r="B57" s="932"/>
      <c r="C57" s="932"/>
      <c r="D57" s="932"/>
      <c r="E57" s="932"/>
      <c r="F57" s="932"/>
      <c r="G57" s="933"/>
    </row>
    <row r="58" spans="1:7" ht="74.099999999999994" customHeight="1" x14ac:dyDescent="0.25">
      <c r="A58" s="928" t="str">
        <f ca="1">[4]Translations!G50</f>
        <v>Percentage of CHWs to be provided commodities per the CHW package of services (e.g., condoms and lubricant for HIV prevention if CHW provide HIV prevention services). 
Note that non-malaria iCCM commodities (antibiotics for pneumonia and ORS and zinc for diarrhea) should be included in Tables 10 and 11. Note that malaria commodities (RDTs and ACTs) should be included in the Malaria Gap Table</v>
      </c>
      <c r="B58" s="929"/>
      <c r="C58" s="929"/>
      <c r="D58" s="929"/>
      <c r="E58" s="929"/>
      <c r="F58" s="929"/>
      <c r="G58" s="930"/>
    </row>
    <row r="59" spans="1:7" ht="55.5" customHeight="1" x14ac:dyDescent="0.25">
      <c r="A59" s="928" t="str">
        <f ca="1">[4]Translations!G51</f>
        <v>Current estimated country need: 
1) "A" refers to the total estimated number of CHWs needed by year (may be higher than the NSP target).
2) "B" refers to country targets for number of CHWs needed per NSP or agreed number.</v>
      </c>
      <c r="B59" s="929"/>
      <c r="C59" s="929"/>
      <c r="D59" s="929"/>
      <c r="E59" s="929"/>
      <c r="F59" s="929"/>
      <c r="G59" s="930"/>
    </row>
    <row r="60" spans="1:7" ht="75.95" customHeight="1" x14ac:dyDescent="0.25">
      <c r="A60" s="928" t="str">
        <f ca="1">[4]Translations!G52</f>
        <v>Country target already covered:
1) "C1" refers to the number of CHWs to be provided commodities through domestic resources.
2) "C2" refers to the number of CHWs to be provided commodities through non-Global Fund external resources. 
3) "C" refers to the number of CHWs to be provided commodities through domestic + non-Global Fund external resources.</v>
      </c>
      <c r="B60" s="929"/>
      <c r="C60" s="929"/>
      <c r="D60" s="929"/>
      <c r="E60" s="929"/>
      <c r="F60" s="929"/>
      <c r="G60" s="930"/>
    </row>
    <row r="61" spans="1:7" ht="35.25" customHeight="1" x14ac:dyDescent="0.25">
      <c r="A61" s="928" t="str">
        <f ca="1">[4]Translations!G53</f>
        <v>Programmatic gap:
Refers to the expected annual gap in meeting the target.</v>
      </c>
      <c r="B61" s="929"/>
      <c r="C61" s="929"/>
      <c r="D61" s="929"/>
      <c r="E61" s="929"/>
      <c r="F61" s="929"/>
      <c r="G61" s="930"/>
    </row>
    <row r="62" spans="1:7" ht="75" customHeight="1" x14ac:dyDescent="0.25">
      <c r="A62" s="928" t="str">
        <f ca="1">[4]Translations!G54</f>
        <v xml:space="preserve">Country target to be covered with the allocation amount:
1) "E" refers to the number of CHWs to be provided commodities through the allocation amount. 
2) "F" refers to the number of CHWs to be provided commodities through all sources. 
3) "G" refers to the remaining gap to country target. </v>
      </c>
      <c r="B62" s="929"/>
      <c r="C62" s="929"/>
      <c r="D62" s="929"/>
      <c r="E62" s="929"/>
      <c r="F62" s="929"/>
      <c r="G62" s="930"/>
    </row>
    <row r="63" spans="1:7" ht="120" customHeight="1" x14ac:dyDescent="0.25">
      <c r="A63" s="928" t="str">
        <f ca="1">[4]Translations!G55</f>
        <v>Comments/Assumptions:
1) Commodities depend on the type of CHW and should include all commodities (e.g., iCCM commodities including RDTs, ACTs, ORS, zinc, antibiotics, and other commodities such as condoms, lubricant etc.) required per the package of services to be delivered by the CHWs. Quantification of ACTs and RDTs for malaria needed for community is estimated in the Malaria Programmatic Gap Table and quantification of condoms and lubricant needed for HIV prevention done in HIV Programmatic Gap Table. Table 7 of the CHW Programmatic Gap Table should reflect whether CHWs commodity needs are met based on the package of services they provide.
2) For C2, specify number of CHWs to be supported by source of non-GF external funding.</v>
      </c>
      <c r="B63" s="929"/>
      <c r="C63" s="929"/>
      <c r="D63" s="929"/>
      <c r="E63" s="929"/>
      <c r="F63" s="929"/>
      <c r="G63" s="930"/>
    </row>
    <row r="64" spans="1:7" ht="30" customHeight="1" x14ac:dyDescent="0.25">
      <c r="A64" s="931" t="str">
        <f ca="1">[4]Translations!G56</f>
        <v>CHW Programmatic Gap Table 8 - Coverage of referral / counter-referral costs</v>
      </c>
      <c r="B64" s="932"/>
      <c r="C64" s="932"/>
      <c r="D64" s="932"/>
      <c r="E64" s="932"/>
      <c r="F64" s="932"/>
      <c r="G64" s="933"/>
    </row>
    <row r="65" spans="1:7" ht="41.25" customHeight="1" x14ac:dyDescent="0.25">
      <c r="A65" s="928" t="str">
        <f ca="1">[4]Translations!G57</f>
        <v>Indicator:
Percentage of CHWs supported for referral / counter-referral.</v>
      </c>
      <c r="B65" s="929"/>
      <c r="C65" s="929"/>
      <c r="D65" s="929"/>
      <c r="E65" s="929"/>
      <c r="F65" s="929"/>
      <c r="G65" s="930"/>
    </row>
    <row r="66" spans="1:7" ht="65.25" customHeight="1" x14ac:dyDescent="0.25">
      <c r="A66" s="928" t="str">
        <f ca="1">[4]Translations!G58</f>
        <v xml:space="preserve">Current estimated country need: 
1) "A" refers to the total estimated number of CHWs needed by year (may be higher than the NSP target).
2) "B" refers to country targets for number of CHWs needed per NSP or agreed number. </v>
      </c>
      <c r="B66" s="929"/>
      <c r="C66" s="929"/>
      <c r="D66" s="929"/>
      <c r="E66" s="929"/>
      <c r="F66" s="929"/>
      <c r="G66" s="930"/>
    </row>
    <row r="67" spans="1:7" ht="78" customHeight="1" x14ac:dyDescent="0.25">
      <c r="A67" s="928" t="str">
        <f ca="1">[4]Translations!G59</f>
        <v>Country target already covered:
1) "C1" refers to the number of CHWs to be supported by a referral / counter-referral system through domestic resources
2) "C2" refers to the number of CHWs to be supported by a referral / counter-referral system through non-Global Fund external resources. 
3) "C" refers to the Number of CHWs to be supported by a referral / counter-referral system through domestic + non-Global Fund external resources.</v>
      </c>
      <c r="B67" s="929"/>
      <c r="C67" s="929"/>
      <c r="D67" s="929"/>
      <c r="E67" s="929"/>
      <c r="F67" s="929"/>
      <c r="G67" s="930"/>
    </row>
    <row r="68" spans="1:7" ht="52.5" customHeight="1" x14ac:dyDescent="0.25">
      <c r="A68" s="928" t="str">
        <f ca="1">[4]Translations!G60</f>
        <v>Programmatic gap:
Refers to the expected annual gap in meeting the target.</v>
      </c>
      <c r="B68" s="929"/>
      <c r="C68" s="929"/>
      <c r="D68" s="929"/>
      <c r="E68" s="929"/>
      <c r="F68" s="929"/>
      <c r="G68" s="930"/>
    </row>
    <row r="69" spans="1:7" ht="69.95" customHeight="1" x14ac:dyDescent="0.25">
      <c r="A69" s="928" t="str">
        <f ca="1">[4]Translations!G61</f>
        <v>Country target to be covered with the allocation amount:
1) "E" refers to the number of CHWs to be supported by a referral / counter-referral through the allocation amount. 
2) "F" refers to the number of CHWs to be supported by a referral / counter-referral system through all sources.
3) "G" refers to the remaining gap to country target.</v>
      </c>
      <c r="B69" s="929"/>
      <c r="C69" s="929"/>
      <c r="D69" s="929"/>
      <c r="E69" s="929"/>
      <c r="F69" s="929"/>
      <c r="G69" s="930"/>
    </row>
    <row r="70" spans="1:7" ht="78" customHeight="1" x14ac:dyDescent="0.25">
      <c r="A70" s="928" t="str">
        <f ca="1">[4]Translations!G62</f>
        <v>Comments/Assumptions: 
1) If costs for referral / counter-referral (e.g. transportation costs for patient, caregiver and CHW are included already in Table 4 on Equipment then just indicate that referral/counter-referral costs are included in Table 4.
2) For C2, specify the number of CHWs to be supported by source of non-GF external funding.</v>
      </c>
      <c r="B70" s="929"/>
      <c r="C70" s="929"/>
      <c r="D70" s="929"/>
      <c r="E70" s="929"/>
      <c r="F70" s="929"/>
      <c r="G70" s="930"/>
    </row>
    <row r="71" spans="1:7" ht="30" customHeight="1" x14ac:dyDescent="0.25">
      <c r="A71" s="931" t="str">
        <f ca="1">[4]Translations!G63</f>
        <v>CHW Programmatic Gap Table 9 - Coverage of Health management information system, surveillance and M&amp;E costs</v>
      </c>
      <c r="B71" s="932"/>
      <c r="C71" s="932"/>
      <c r="D71" s="932"/>
      <c r="E71" s="932"/>
      <c r="F71" s="932"/>
      <c r="G71" s="933"/>
    </row>
    <row r="72" spans="1:7" ht="39.950000000000003" customHeight="1" x14ac:dyDescent="0.25">
      <c r="A72" s="928" t="str">
        <f ca="1">[4]Translations!G64</f>
        <v>Indicator:
Percentage of CHWs supported with Health management information system, surveillance and M&amp;E activities</v>
      </c>
      <c r="B72" s="929"/>
      <c r="C72" s="929"/>
      <c r="D72" s="929"/>
      <c r="E72" s="929"/>
      <c r="F72" s="929"/>
      <c r="G72" s="930"/>
    </row>
    <row r="73" spans="1:7" ht="57" customHeight="1" x14ac:dyDescent="0.25">
      <c r="A73" s="928" t="str">
        <f ca="1">[4]Translations!G65</f>
        <v>Current estimated country need: 
1) "A" refers to the total estimated number of CHWs needed by year (may be higher than the NSP target).
2) "B" refers to country targets for number of CHWs needed per NSP or agreed number</v>
      </c>
      <c r="B73" s="929"/>
      <c r="C73" s="929"/>
      <c r="D73" s="929"/>
      <c r="E73" s="929"/>
      <c r="F73" s="929"/>
      <c r="G73" s="930"/>
    </row>
    <row r="74" spans="1:7" ht="92.1" customHeight="1" x14ac:dyDescent="0.25">
      <c r="A74" s="928" t="str">
        <f ca="1">[4]Translations!G66</f>
        <v>Country target already covered:
1) "C1" refers to the number of CHWs to be supported with Health management information system, surveillance and M&amp;E through domestic resources.
2) "C2" refers to the number of CHWs to be supported with Health management information system, surveillance and M&amp;E through non-Global Fund external resources.
3) "C" refers to the number of CHWs to be supported with Health management information system, surveillance and M&amp;E through domestic + non-Global Fund external resources.</v>
      </c>
      <c r="B74" s="929"/>
      <c r="C74" s="929"/>
      <c r="D74" s="929"/>
      <c r="E74" s="929"/>
      <c r="F74" s="929"/>
      <c r="G74" s="930"/>
    </row>
    <row r="75" spans="1:7" ht="39.950000000000003" customHeight="1" x14ac:dyDescent="0.25">
      <c r="A75" s="928" t="str">
        <f ca="1">[4]Translations!G67</f>
        <v>Programmatic gap:
Refers to the expected annual gap in meeting the target.</v>
      </c>
      <c r="B75" s="929"/>
      <c r="C75" s="929"/>
      <c r="D75" s="929"/>
      <c r="E75" s="929"/>
      <c r="F75" s="929"/>
      <c r="G75" s="930"/>
    </row>
    <row r="76" spans="1:7" ht="69.95" customHeight="1" x14ac:dyDescent="0.25">
      <c r="A76" s="928" t="str">
        <f ca="1">[4]Translations!G68</f>
        <v xml:space="preserve">Country target to be covered with the allocation amount:
1) "E" refers to the number of CHWs whose cost of HMIS related activities is planned to be covered by the allocation amount. 
2) "F" refers to the number of CHWs to be supported with Health management information system, surveillance and M&amp;E through all sources. 
3) "G" refers to the remaining gap to country target. </v>
      </c>
      <c r="B76" s="929"/>
      <c r="C76" s="929"/>
      <c r="D76" s="929"/>
      <c r="E76" s="929"/>
      <c r="F76" s="929"/>
      <c r="G76" s="930"/>
    </row>
    <row r="77" spans="1:7" ht="90" customHeight="1" x14ac:dyDescent="0.25">
      <c r="A77" s="928" t="str">
        <f ca="1">[4]Translations!G69</f>
        <v>Comments/Assumptions: 
1) Health management information system, surveillance and M&amp;E costs include: Registers, paper-based job aides, routine reporting forms, CHW master list development (including data collection as needed) and maintenance in a registry, mobile digital health tools (phones/tablets, sim cards, communications allowance) for CHWs and CHW supervisors.
2)  In the comments/assumptions cell add here the number of CHWs to be supported by source of non-Global Fund external funding.</v>
      </c>
      <c r="B77" s="929"/>
      <c r="C77" s="929"/>
      <c r="D77" s="929"/>
      <c r="E77" s="929"/>
      <c r="F77" s="929"/>
      <c r="G77" s="930"/>
    </row>
    <row r="78" spans="1:7" ht="30" customHeight="1" x14ac:dyDescent="0.25">
      <c r="A78" s="935" t="str">
        <f ca="1">[4]Translations!$A$104</f>
        <v>"Non-Malaria iCCM commodities" tab</v>
      </c>
      <c r="B78" s="936"/>
      <c r="C78" s="936"/>
      <c r="D78" s="936"/>
      <c r="E78" s="936"/>
      <c r="F78" s="936"/>
      <c r="G78" s="937"/>
    </row>
    <row r="79" spans="1:7" ht="36.75" customHeight="1" x14ac:dyDescent="0.25">
      <c r="A79" s="931" t="str">
        <f ca="1">[4]Translations!$G70</f>
        <v>CHW Programmatic Gap Table 10 - non-malaria iCCM commodities (first line antibiotics for simple pneumonia among children 2-59 months of age as part of iCCM)</v>
      </c>
      <c r="B79" s="932"/>
      <c r="C79" s="932"/>
      <c r="D79" s="932"/>
      <c r="E79" s="932"/>
      <c r="F79" s="932"/>
      <c r="G79" s="933"/>
    </row>
    <row r="80" spans="1:7" ht="45" customHeight="1" x14ac:dyDescent="0.25">
      <c r="A80" s="928" t="str">
        <f ca="1">[4]Translations!$G71</f>
        <v>Indicator:
Proportion of children 2-59 months with suspected pneumonia (fast breathing) that received first line antibiotic treatment in the community.</v>
      </c>
      <c r="B80" s="929"/>
      <c r="C80" s="929"/>
      <c r="D80" s="929"/>
      <c r="E80" s="929"/>
      <c r="F80" s="929"/>
      <c r="G80" s="930"/>
    </row>
    <row r="81" spans="1:7" ht="110.1" customHeight="1" x14ac:dyDescent="0.25">
      <c r="A81" s="928" t="str">
        <f ca="1">[4]Translations!$G72</f>
        <v xml:space="preserve">Current estimated country need: 
1) "A" refers to the total estimated number of suspected pneumonia cases in the areas with CHWs (may be higher than the NSP target). Comments/Assumptions: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"B" refers to country targets for number of suspected pneumonia cases to be treated with first line antibiotics by CHWs per NSP or agreed number (must be equal to or lower than “A”). </v>
      </c>
      <c r="B81" s="929"/>
      <c r="C81" s="929"/>
      <c r="D81" s="929"/>
      <c r="E81" s="929"/>
      <c r="F81" s="929"/>
      <c r="G81" s="930"/>
    </row>
    <row r="82" spans="1:7" ht="66" customHeight="1" x14ac:dyDescent="0.25">
      <c r="A82" s="928" t="str">
        <f ca="1">[4]Translations!$G73</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B82" s="929"/>
      <c r="C82" s="929"/>
      <c r="D82" s="929"/>
      <c r="E82" s="929"/>
      <c r="F82" s="929"/>
      <c r="G82" s="930"/>
    </row>
    <row r="83" spans="1:7" ht="39" customHeight="1" x14ac:dyDescent="0.25">
      <c r="A83" s="928" t="str">
        <f ca="1">[4]Translations!$G74</f>
        <v>Programmatic gap:
Refers to the expected annual gap in meeting the country target.</v>
      </c>
      <c r="B83" s="929"/>
      <c r="C83" s="929"/>
      <c r="D83" s="929"/>
      <c r="E83" s="929"/>
      <c r="F83" s="929"/>
      <c r="G83" s="930"/>
    </row>
    <row r="84" spans="1:7" ht="71.099999999999994" customHeight="1" x14ac:dyDescent="0.25">
      <c r="A84" s="928" t="str">
        <f ca="1">[4]Translations!$G75</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B84" s="929"/>
      <c r="C84" s="929"/>
      <c r="D84" s="929"/>
      <c r="E84" s="929"/>
      <c r="F84" s="929"/>
      <c r="G84" s="930"/>
    </row>
    <row r="85" spans="1:7" ht="84" customHeight="1" x14ac:dyDescent="0.25">
      <c r="A85" s="928" t="str">
        <f ca="1">[4]Translations!$G76</f>
        <v>Comments/Assumptions: 
1) For the current estimated country need: Specify the assumptions (e.g., incidence of suspected pneumonia among children 2-59 months x population 2-59 months in the communities served by CHWs; for example 270 suspected pneumonia cases per 1,000 children 2-59 months in a population of 1,000,000 children 2-59 months in communities served by CHWs = (270*1,000,000)/1,000 = 270,000 estimated suspected pneumonia cases). 
2) Specify the number of CHWs that are planned to be providing iCCM services (including case management for suspected pneumonia).</v>
      </c>
      <c r="B85" s="929"/>
      <c r="C85" s="929"/>
      <c r="D85" s="929"/>
      <c r="E85" s="929"/>
      <c r="F85" s="929"/>
      <c r="G85" s="930"/>
    </row>
    <row r="86" spans="1:7" ht="37.5" customHeight="1" x14ac:dyDescent="0.25">
      <c r="A86" s="931" t="str">
        <f ca="1">[4]Translations!$G77</f>
        <v>CHW Programmatic Gap Table 11 - non-malaria iCCM commodities (oral rehydration salts and zinc for treatment of diarrhea among children 2-59 months of age as part of iCCM)</v>
      </c>
      <c r="B86" s="932"/>
      <c r="C86" s="932"/>
      <c r="D86" s="932"/>
      <c r="E86" s="932"/>
      <c r="F86" s="932"/>
      <c r="G86" s="933"/>
    </row>
    <row r="87" spans="1:7" ht="39" customHeight="1" x14ac:dyDescent="0.25">
      <c r="A87" s="928" t="str">
        <f ca="1">[4]Translations!$G78</f>
        <v>Indicator:
Proportion of children 2-59 months with diarrhea that received oral rehydration salts and zinc treatment in the community.</v>
      </c>
      <c r="B87" s="929"/>
      <c r="C87" s="929"/>
      <c r="D87" s="929"/>
      <c r="E87" s="929"/>
      <c r="F87" s="929"/>
      <c r="G87" s="930"/>
    </row>
    <row r="88" spans="1:7" ht="116.45" customHeight="1" x14ac:dyDescent="0.25">
      <c r="A88" s="928" t="str">
        <f ca="1">[4]Translations!$G79</f>
        <v xml:space="preserve">Current estimated country need: 
1) "A" refers to the total estimated number of diarrhea cases in the areas with CHWs (may be higher than the NSP target). Comments/Assumptions: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"B" refers to country targets for number of suspected diarrhea cases  by CHWs per NSP or agreed number (must be equal to or lower than “A”). </v>
      </c>
      <c r="B88" s="929"/>
      <c r="C88" s="929"/>
      <c r="D88" s="929"/>
      <c r="E88" s="929"/>
      <c r="F88" s="929"/>
      <c r="G88" s="930"/>
    </row>
    <row r="89" spans="1:7" ht="72" customHeight="1" x14ac:dyDescent="0.25">
      <c r="A89" s="928" t="str">
        <f ca="1">[4]Translations!$G80</f>
        <v>Country target already covered:
1) "C1" refers to the part of the country target planned to be covered by domestic resources.
2) "C2" refers to the part of the country target planned to be covered by non-Global Fund external resources.
3) "C" refers to the part of the country target planned to be covered by domestic + non-Global Fund external resources.</v>
      </c>
      <c r="B89" s="929"/>
      <c r="C89" s="929"/>
      <c r="D89" s="929"/>
      <c r="E89" s="929"/>
      <c r="F89" s="929"/>
      <c r="G89" s="930"/>
    </row>
    <row r="90" spans="1:7" ht="36.6" customHeight="1" x14ac:dyDescent="0.25">
      <c r="A90" s="928" t="str">
        <f ca="1">[4]Translations!$G81</f>
        <v>Programmatic gap:
Refers to the expected annual gap in meeting the country target.</v>
      </c>
      <c r="B90" s="929"/>
      <c r="C90" s="929"/>
      <c r="D90" s="929"/>
      <c r="E90" s="929"/>
      <c r="F90" s="929"/>
      <c r="G90" s="930"/>
    </row>
    <row r="91" spans="1:7" ht="78" customHeight="1" x14ac:dyDescent="0.25">
      <c r="A91" s="928" t="str">
        <f ca="1">[4]Translations!$G82</f>
        <v xml:space="preserve">Country target to be covered with the allocation amount:
1) "E" refers to the part of the country target planned to be covered by the allocation amount. 
2) "F" refers to the part of the country target planned to be covered by all sources. 
3) "G" refers to the remaining gap to country target.  </v>
      </c>
      <c r="B91" s="929"/>
      <c r="C91" s="929"/>
      <c r="D91" s="929"/>
      <c r="E91" s="929"/>
      <c r="F91" s="929"/>
      <c r="G91" s="930"/>
    </row>
    <row r="92" spans="1:7" ht="96.95" customHeight="1" x14ac:dyDescent="0.25">
      <c r="A92" s="928" t="str">
        <f ca="1">[4]Translations!$G83</f>
        <v>Comments/Assumptions: 
1) For the current estimated country need: Specify the assumptions (e.g., incidence of diarrhea among children 2-59 months x population 2-59 months in the communities served by CHWs; for example 3300 diarrhea cases per 1,000 children 2-59 months in a population of 1,000,000 children 2-59 months in communities served by CHWs = (3300*1,000,000)/1,000 = 3,330,000 estimated diarrhea cases). 
2) Specify the number of CHWs that are planned to be providing iCCM services (including case management for suspected diarrhea).</v>
      </c>
      <c r="B92" s="929"/>
      <c r="C92" s="929"/>
      <c r="D92" s="929"/>
      <c r="E92" s="929"/>
      <c r="F92" s="929"/>
      <c r="G92" s="930"/>
    </row>
  </sheetData>
  <mergeCells count="90">
    <mergeCell ref="A87:G87"/>
    <mergeCell ref="A88:G88"/>
    <mergeCell ref="A89:G89"/>
    <mergeCell ref="A90:G90"/>
    <mergeCell ref="A91:G91"/>
    <mergeCell ref="A92:G92"/>
    <mergeCell ref="A81:G81"/>
    <mergeCell ref="A82:G82"/>
    <mergeCell ref="A83:G83"/>
    <mergeCell ref="A84:G84"/>
    <mergeCell ref="A85:G85"/>
    <mergeCell ref="A86:G86"/>
    <mergeCell ref="A75:G75"/>
    <mergeCell ref="A76:G76"/>
    <mergeCell ref="A77:G77"/>
    <mergeCell ref="A78:G78"/>
    <mergeCell ref="A79:G79"/>
    <mergeCell ref="A80:G80"/>
    <mergeCell ref="A69:G69"/>
    <mergeCell ref="A70:G70"/>
    <mergeCell ref="A71:G71"/>
    <mergeCell ref="A72:G72"/>
    <mergeCell ref="A73:G73"/>
    <mergeCell ref="A74:G74"/>
    <mergeCell ref="A63:G63"/>
    <mergeCell ref="A64:G64"/>
    <mergeCell ref="A65:G65"/>
    <mergeCell ref="A66:G66"/>
    <mergeCell ref="A67:G67"/>
    <mergeCell ref="A68:G68"/>
    <mergeCell ref="A57:G57"/>
    <mergeCell ref="A58:G58"/>
    <mergeCell ref="A59:G59"/>
    <mergeCell ref="A60:G60"/>
    <mergeCell ref="A61:G61"/>
    <mergeCell ref="A62:G62"/>
    <mergeCell ref="A51:G51"/>
    <mergeCell ref="A52:G52"/>
    <mergeCell ref="A53:G53"/>
    <mergeCell ref="A54:G54"/>
    <mergeCell ref="A55:G55"/>
    <mergeCell ref="A56:G56"/>
    <mergeCell ref="A45:G45"/>
    <mergeCell ref="A46:G46"/>
    <mergeCell ref="A47:G47"/>
    <mergeCell ref="A48:G48"/>
    <mergeCell ref="A49:G49"/>
    <mergeCell ref="A50:G50"/>
    <mergeCell ref="A39:G39"/>
    <mergeCell ref="A40:G40"/>
    <mergeCell ref="A41:G41"/>
    <mergeCell ref="A42:G42"/>
    <mergeCell ref="A43:G43"/>
    <mergeCell ref="A44:G44"/>
    <mergeCell ref="A33:G33"/>
    <mergeCell ref="A34:G34"/>
    <mergeCell ref="A35:G35"/>
    <mergeCell ref="A36:G36"/>
    <mergeCell ref="A37:G37"/>
    <mergeCell ref="A38:G38"/>
    <mergeCell ref="A27:G27"/>
    <mergeCell ref="A28:G28"/>
    <mergeCell ref="A29:G29"/>
    <mergeCell ref="A30:G30"/>
    <mergeCell ref="A31:G31"/>
    <mergeCell ref="A32:G32"/>
    <mergeCell ref="A21:G21"/>
    <mergeCell ref="A22:G22"/>
    <mergeCell ref="A23:G23"/>
    <mergeCell ref="A24:G24"/>
    <mergeCell ref="A25:G25"/>
    <mergeCell ref="A26:G26"/>
    <mergeCell ref="A15:G15"/>
    <mergeCell ref="A16:G16"/>
    <mergeCell ref="A17:G17"/>
    <mergeCell ref="A18:G18"/>
    <mergeCell ref="A19:G19"/>
    <mergeCell ref="A20:G20"/>
    <mergeCell ref="A9:G9"/>
    <mergeCell ref="A10:G10"/>
    <mergeCell ref="A11:G11"/>
    <mergeCell ref="A12:G12"/>
    <mergeCell ref="A13:G13"/>
    <mergeCell ref="A14:G14"/>
    <mergeCell ref="A1:F1"/>
    <mergeCell ref="G1:G3"/>
    <mergeCell ref="A2:F2"/>
    <mergeCell ref="A3:F3"/>
    <mergeCell ref="B6:D6"/>
    <mergeCell ref="A8:G8"/>
  </mergeCells>
  <dataValidations count="1">
    <dataValidation type="list" allowBlank="1" showInputMessage="1" showErrorMessage="1" sqref="B6" xr:uid="{63E068AC-0BFE-4623-8155-75D725F17E82}">
      <formula1>"English,French,Spanish"</formula1>
    </dataValidation>
  </dataValidations>
  <hyperlinks>
    <hyperlink ref="A12:G12" r:id="rId1" display="https://www.theglobalfund.org/media/4309/fundingmodel_modularframework_handbook_en.pdf" xr:uid="{395008C2-E631-484C-92B3-2ABB1D39DC3D}"/>
    <hyperlink ref="A13:G13" r:id="rId2" display="https://www.theglobalfund.org/media/4759/core_resilientsustainablesystemsforhealth_infonote_en.pdf" xr:uid="{A23FDCE9-B384-406C-B444-46E6B59BE5B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8F35984187B64993DE72D08826EA3D" ma:contentTypeVersion="8" ma:contentTypeDescription="Crée un document." ma:contentTypeScope="" ma:versionID="0aa620415c70f3802056c5396fe1d1d4">
  <xsd:schema xmlns:xsd="http://www.w3.org/2001/XMLSchema" xmlns:xs="http://www.w3.org/2001/XMLSchema" xmlns:p="http://schemas.microsoft.com/office/2006/metadata/properties" xmlns:ns3="576e5f12-fbb9-4342-b6ed-b4ce81235a18" targetNamespace="http://schemas.microsoft.com/office/2006/metadata/properties" ma:root="true" ma:fieldsID="b7f81c80d9af021789f8a1500afa0b58" ns3:_="">
    <xsd:import namespace="576e5f12-fbb9-4342-b6ed-b4ce81235a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e5f12-fbb9-4342-b6ed-b4ce81235a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CF897D-DDB8-4B86-833A-97DFCA344F0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D6E3671-5C58-425E-A0B1-C084A17CDCC3}">
  <ds:schemaRefs>
    <ds:schemaRef ds:uri="http://schemas.microsoft.com/sharepoint/v3/contenttype/forms"/>
  </ds:schemaRefs>
</ds:datastoreItem>
</file>

<file path=customXml/itemProps3.xml><?xml version="1.0" encoding="utf-8"?>
<ds:datastoreItem xmlns:ds="http://schemas.openxmlformats.org/officeDocument/2006/customXml" ds:itemID="{A518A596-EF17-405E-9D85-3CB1E6033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e5f12-fbb9-4342-b6ed-b4ce81235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overview financing</vt:lpstr>
      <vt:lpstr>ITNs</vt:lpstr>
      <vt:lpstr>IRS</vt:lpstr>
      <vt:lpstr>SMC</vt:lpstr>
      <vt:lpstr>IPTp</vt:lpstr>
      <vt:lpstr>ACTs</vt:lpstr>
      <vt:lpstr>Diagnostics</vt:lpstr>
      <vt:lpstr>Severe Malaria-Artesunate</vt:lpstr>
      <vt:lpstr>Programme management</vt:lpstr>
      <vt:lpstr>Advocacy, SBC</vt:lpstr>
      <vt:lpstr>M&amp;E</vt:lpstr>
      <vt:lpstr>GF  - CHW</vt:lpstr>
      <vt:lpstr>GF non-malaria iCCM commodities</vt:lpstr>
      <vt:lpstr>CHW instructions</vt:lpstr>
      <vt:lpstr>'Programme management'!_Toc194423037</vt:lpstr>
      <vt:lpstr>'Advocacy, SBC'!_Toc194423040</vt:lpstr>
      <vt:lpstr>ITNs!OLE_LINK243</vt:lpstr>
      <vt:lpstr>ITNs!OLE_LINK245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Renshaw;Olumese Peter;Fall Soce</dc:creator>
  <cp:keywords/>
  <dc:description/>
  <cp:lastModifiedBy>Melanie Renshaw</cp:lastModifiedBy>
  <cp:revision/>
  <dcterms:created xsi:type="dcterms:W3CDTF">2012-01-12T11:38:49Z</dcterms:created>
  <dcterms:modified xsi:type="dcterms:W3CDTF">2022-12-11T06:34:12Z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0x010100FD8F35984187B64993DE72D08826EA3D</vt:lpwstr>
  </property>
</Properties>
</file>